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tup" sheetId="1" r:id="rId4"/>
    <sheet state="visible" name="Expenses" sheetId="2" r:id="rId5"/>
    <sheet state="visible" name="Revenues" sheetId="3" r:id="rId6"/>
    <sheet state="visible" name="Capital Expenditures" sheetId="4" r:id="rId7"/>
    <sheet state="visible" name="Initial" sheetId="5" r:id="rId8"/>
    <sheet state="hidden" name="Period lookup" sheetId="6" r:id="rId9"/>
    <sheet state="hidden" name="yearslist" sheetId="7" r:id="rId10"/>
  </sheets>
  <definedNames>
    <definedName name="CE_Share">'Capital Expenditures'!$I:$I</definedName>
    <definedName name="S_FeeTerm">#REF!</definedName>
    <definedName name="R_AnnualCost">Revenues!$G:$G</definedName>
    <definedName name="R_Period">Revenues!$D:$D</definedName>
    <definedName name="E_years">Expenses!$I$1:$AN$1</definedName>
    <definedName name="E_Share">Expenses!$F:$F</definedName>
    <definedName name="P_PeriodChoices">'Period lookup'!$A$2:$A$11</definedName>
    <definedName name="CE_MaxUsefulLife">'Capital Expenditures'!$G:$G</definedName>
    <definedName name="E_ItemizedCost">Expenses!$D:$D</definedName>
    <definedName name="R_ItemValue">Revenues!$C:$C</definedName>
    <definedName name="E_ItemInflation">Expenses!$G:$G</definedName>
    <definedName name="P_PeriodLookup">'Period lookup'!$1:$11</definedName>
    <definedName name="CE_years">'Capital Expenditures'!$M$1:$AR$1</definedName>
    <definedName name="E_ItemUnits">Expenses!$E:$E</definedName>
    <definedName name="S_CurrentYear">Setup!$A$2</definedName>
    <definedName name="R_Share">Revenues!$E:$E</definedName>
    <definedName name="CE_CurrentCost">'Capital Expenditures'!$K:$K</definedName>
    <definedName name="S_PeriodicFeeTerm">#REF!</definedName>
    <definedName name="CE_ItemInflation">'Capital Expenditures'!$J:$J</definedName>
    <definedName name="R_years">Revenues!$H$1:$AM$1</definedName>
    <definedName name="R_ItemInflation">Revenues!$F:$F</definedName>
    <definedName name="CE_RemainingLife">'Capital Expenditures'!$H:$H</definedName>
    <definedName name="E_CurrentCost">Expenses!$H:$H</definedName>
    <definedName name="S_OrganizationName">#REF!</definedName>
    <definedName name="CE_ItemUnitCost">'Capital Expenditures'!$E:$E</definedName>
    <definedName name="CE_PhasePeriod">'Capital Expenditures'!$F:$F</definedName>
    <definedName name="CE_ItemCount">'Capital Expenditures'!$C:$C</definedName>
    <definedName name="R_CurrentAssesmentRevenue">Revenues!$G$2</definedName>
    <definedName name="E_ItemCount">Expenses!$C:$C</definedName>
  </definedNames>
  <calcPr/>
</workbook>
</file>

<file path=xl/sharedStrings.xml><?xml version="1.0" encoding="utf-8"?>
<sst xmlns="http://schemas.openxmlformats.org/spreadsheetml/2006/main" count="110" uniqueCount="70">
  <si>
    <t>Tableau-Logic</t>
  </si>
  <si>
    <t>Item</t>
  </si>
  <si>
    <t>Current Value</t>
  </si>
  <si>
    <t>Units</t>
  </si>
  <si>
    <t>Share</t>
  </si>
  <si>
    <t>Additional Item inflation</t>
  </si>
  <si>
    <t>Calculated Value</t>
  </si>
  <si>
    <t>Current Year</t>
  </si>
  <si>
    <t>Count</t>
  </si>
  <si>
    <t>JoinKey</t>
  </si>
  <si>
    <t>Ownership Adjustment</t>
  </si>
  <si>
    <t>Additional Item Inflation</t>
  </si>
  <si>
    <t>Total Value</t>
  </si>
  <si>
    <t>Debt Expense (keep)</t>
  </si>
  <si>
    <t>Total Costs Dollars</t>
  </si>
  <si>
    <t>Debt Service</t>
  </si>
  <si>
    <t>Regular Income (keep)</t>
  </si>
  <si>
    <t xml:space="preserve">Regular Assesment </t>
  </si>
  <si>
    <t>Monthly</t>
  </si>
  <si>
    <t>Yearly</t>
  </si>
  <si>
    <t>Item-Group</t>
  </si>
  <si>
    <t>Per Unit Cost</t>
  </si>
  <si>
    <t>Phase Term (years)</t>
  </si>
  <si>
    <t>Expected Replacement Period (years)</t>
  </si>
  <si>
    <t>Remaining Life (years)</t>
  </si>
  <si>
    <t>Item Inflation</t>
  </si>
  <si>
    <t>First Activity</t>
  </si>
  <si>
    <t>Township Hall</t>
  </si>
  <si>
    <t>Replace Confrence Chamber Furnishings</t>
  </si>
  <si>
    <t>Unit</t>
  </si>
  <si>
    <t>Interest Income (keep)</t>
  </si>
  <si>
    <t>Interest Income</t>
  </si>
  <si>
    <t>Utilities</t>
  </si>
  <si>
    <t>Administrative Expenses</t>
  </si>
  <si>
    <t>Lobby,Office Renovations</t>
  </si>
  <si>
    <t>Special Income (keep)</t>
  </si>
  <si>
    <t>Special Assessment</t>
  </si>
  <si>
    <t>Professional Fees</t>
  </si>
  <si>
    <t>Maintenance and Repairs</t>
  </si>
  <si>
    <t>Fees</t>
  </si>
  <si>
    <t>Election Equipment</t>
  </si>
  <si>
    <t>Allowance</t>
  </si>
  <si>
    <t>Supplies</t>
  </si>
  <si>
    <t>Cell Phone</t>
  </si>
  <si>
    <t>Roads</t>
  </si>
  <si>
    <t>Signage Replacement</t>
  </si>
  <si>
    <t>Insurance</t>
  </si>
  <si>
    <t>Quarterly</t>
  </si>
  <si>
    <t>Salary</t>
  </si>
  <si>
    <t>Bi-Weekly</t>
  </si>
  <si>
    <t>General Fund</t>
  </si>
  <si>
    <t>Initial Cash on Hand</t>
  </si>
  <si>
    <t>Resurfacing Existing Asphalt Surface</t>
  </si>
  <si>
    <t>Miles</t>
  </si>
  <si>
    <t>Period</t>
  </si>
  <si>
    <t>Multiplier</t>
  </si>
  <si>
    <t>Daily</t>
  </si>
  <si>
    <t>Work Days</t>
  </si>
  <si>
    <t>Weekly</t>
  </si>
  <si>
    <t>Semi-monthly</t>
  </si>
  <si>
    <t>Semi-Annually</t>
  </si>
  <si>
    <t>yearlist_year</t>
  </si>
  <si>
    <t xml:space="preserve">Culvert Replacement </t>
  </si>
  <si>
    <t>Parks</t>
  </si>
  <si>
    <t>Resurfacing Tennis Courts</t>
  </si>
  <si>
    <t>Square Feet</t>
  </si>
  <si>
    <t>Playground Equipment</t>
  </si>
  <si>
    <t>Life Safety</t>
  </si>
  <si>
    <t>Turnout Gear</t>
  </si>
  <si>
    <t>Multi-use Rescue-pumper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</si>
</sst>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"/>
    <numFmt numFmtId="165" formatCode="&quot;FY&quot;0"/>
    <numFmt numFmtId="166" formatCode="[$$-409]#,##0_);[Red]\([$$-409]#,##0\)"/>
  </numFmts>
  <fonts count="13">
    <font>
      <sz val="10.0"/>
      <color rgb="FF000000"/>
      <name val="Arial"/>
    </font>
    <font>
      <b/>
      <sz val="10.0"/>
      <color theme="1"/>
      <name val="Arial Narrow"/>
    </font>
    <font>
      <b/>
      <sz val="10.0"/>
      <color rgb="FF999999"/>
      <name val="Arial Narrow"/>
    </font>
    <font>
      <b/>
      <color theme="1"/>
      <name val="Arial Narrow"/>
    </font>
    <font>
      <color theme="1"/>
      <name val="Arial"/>
    </font>
    <font>
      <b/>
      <sz val="14.0"/>
      <color theme="1"/>
      <name val="Arial"/>
    </font>
    <font>
      <b/>
      <color rgb="FF999999"/>
      <name val="Arial Narrow"/>
    </font>
    <font>
      <color theme="1"/>
      <name val="Arial Narrow"/>
    </font>
    <font>
      <sz val="10.0"/>
      <color rgb="FF000000"/>
      <name val="Arial Narrow"/>
    </font>
    <font>
      <sz val="10.0"/>
      <color theme="1"/>
      <name val="Arial Narrow"/>
    </font>
    <font>
      <color rgb="FF999999"/>
      <name val="Arial Narrow"/>
    </font>
    <font>
      <sz val="10.0"/>
      <color rgb="FF999999"/>
      <name val="Arial Narrow"/>
    </font>
    <font>
      <b/>
      <color rgb="FF000000"/>
      <name val="Arial Narrow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top style="thin">
        <color rgb="FF000000"/>
      </top>
    </border>
    <border>
      <left/>
      <right/>
      <top/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1" fillId="0" fontId="1" numFmtId="164" xfId="0" applyAlignment="1" applyBorder="1" applyFont="1" applyNumberForma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9" xfId="0" applyAlignment="1" applyFont="1" applyNumberFormat="1">
      <alignment horizontal="center" readingOrder="0" shrinkToFit="0" vertical="center" wrapText="1"/>
    </xf>
    <xf borderId="0" fillId="0" fontId="2" numFmtId="165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readingOrder="0"/>
    </xf>
    <xf borderId="0" fillId="0" fontId="5" numFmtId="0" xfId="0" applyAlignment="1" applyFont="1">
      <alignment horizontal="left" readingOrder="0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6" numFmtId="165" xfId="0" applyAlignment="1" applyFont="1" applyNumberFormat="1">
      <alignment horizontal="center" shrinkToFit="0" vertical="center" wrapText="1"/>
    </xf>
    <xf borderId="0" fillId="0" fontId="6" numFmtId="1" xfId="0" applyAlignment="1" applyFont="1" applyNumberFormat="1">
      <alignment horizontal="center" shrinkToFit="0" vertical="center" wrapText="1"/>
    </xf>
    <xf borderId="0" fillId="0" fontId="2" numFmtId="1" xfId="0" applyAlignment="1" applyFont="1" applyNumberFormat="1">
      <alignment horizontal="center" shrinkToFit="0" vertical="center" wrapText="1"/>
    </xf>
    <xf borderId="0" fillId="0" fontId="6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readingOrder="0"/>
    </xf>
    <xf borderId="0" fillId="0" fontId="7" numFmtId="0" xfId="0" applyFont="1"/>
    <xf borderId="0" fillId="0" fontId="8" numFmtId="0" xfId="0" applyAlignment="1" applyFont="1">
      <alignment readingOrder="0"/>
    </xf>
    <xf borderId="0" fillId="0" fontId="7" numFmtId="3" xfId="0" applyFont="1" applyNumberFormat="1"/>
    <xf borderId="2" fillId="0" fontId="8" numFmtId="164" xfId="0" applyAlignment="1" applyBorder="1" applyFont="1" applyNumberFormat="1">
      <alignment horizontal="center" readingOrder="0"/>
    </xf>
    <xf borderId="0" fillId="0" fontId="7" numFmtId="4" xfId="0" applyFont="1" applyNumberFormat="1"/>
    <xf borderId="0" fillId="0" fontId="9" numFmtId="0" xfId="0" applyAlignment="1" applyFont="1">
      <alignment readingOrder="0"/>
    </xf>
    <xf borderId="0" fillId="0" fontId="7" numFmtId="9" xfId="0" applyFont="1" applyNumberFormat="1"/>
    <xf borderId="0" fillId="0" fontId="9" numFmtId="9" xfId="0" applyAlignment="1" applyFont="1" applyNumberFormat="1">
      <alignment readingOrder="0"/>
    </xf>
    <xf borderId="0" fillId="0" fontId="9" numFmtId="10" xfId="0" applyAlignment="1" applyFont="1" applyNumberFormat="1">
      <alignment readingOrder="0"/>
    </xf>
    <xf borderId="1" fillId="0" fontId="1" numFmtId="0" xfId="0" applyAlignment="1" applyBorder="1" applyFont="1">
      <alignment horizontal="center" readingOrder="0" shrinkToFit="0" vertical="center" wrapText="1"/>
    </xf>
    <xf borderId="0" fillId="0" fontId="7" numFmtId="10" xfId="0" applyFont="1" applyNumberFormat="1"/>
    <xf borderId="0" fillId="0" fontId="10" numFmtId="3" xfId="0" applyFont="1" applyNumberFormat="1"/>
    <xf borderId="2" fillId="0" fontId="11" numFmtId="4" xfId="0" applyAlignment="1" applyBorder="1" applyFont="1" applyNumberFormat="1">
      <alignment readingOrder="0"/>
    </xf>
    <xf borderId="2" fillId="2" fontId="11" numFmtId="3" xfId="0" applyAlignment="1" applyBorder="1" applyFill="1" applyFont="1" applyNumberFormat="1">
      <alignment horizontal="center" shrinkToFit="0" wrapText="1"/>
    </xf>
    <xf borderId="0" fillId="0" fontId="9" numFmtId="0" xfId="0" applyAlignment="1" applyFont="1">
      <alignment readingOrder="0"/>
    </xf>
    <xf borderId="2" fillId="0" fontId="8" numFmtId="3" xfId="0" applyAlignment="1" applyBorder="1" applyFont="1" applyNumberFormat="1">
      <alignment horizontal="right" readingOrder="0" shrinkToFit="0" wrapText="1"/>
    </xf>
    <xf borderId="2" fillId="0" fontId="8" numFmtId="0" xfId="0" applyAlignment="1" applyBorder="1" applyFont="1">
      <alignment readingOrder="0"/>
    </xf>
    <xf borderId="2" fillId="0" fontId="8" numFmtId="4" xfId="0" applyAlignment="1" applyBorder="1" applyFont="1" applyNumberFormat="1">
      <alignment readingOrder="0"/>
    </xf>
    <xf borderId="2" fillId="0" fontId="9" numFmtId="0" xfId="0" applyBorder="1" applyFont="1"/>
    <xf borderId="2" fillId="0" fontId="8" numFmtId="1" xfId="0" applyAlignment="1" applyBorder="1" applyFont="1" applyNumberFormat="1">
      <alignment horizontal="center" readingOrder="0"/>
    </xf>
    <xf borderId="2" fillId="0" fontId="8" numFmtId="9" xfId="0" applyAlignment="1" applyBorder="1" applyFont="1" applyNumberFormat="1">
      <alignment horizontal="center"/>
    </xf>
    <xf borderId="2" fillId="0" fontId="8" numFmtId="10" xfId="0" applyAlignment="1" applyBorder="1" applyFont="1" applyNumberFormat="1">
      <alignment horizontal="center" readingOrder="0"/>
    </xf>
    <xf borderId="2" fillId="0" fontId="11" numFmtId="3" xfId="0" applyBorder="1" applyFont="1" applyNumberFormat="1"/>
    <xf borderId="2" fillId="0" fontId="11" numFmtId="1" xfId="0" applyAlignment="1" applyBorder="1" applyFont="1" applyNumberFormat="1">
      <alignment horizontal="center"/>
    </xf>
    <xf borderId="2" fillId="0" fontId="11" numFmtId="3" xfId="0" applyAlignment="1" applyBorder="1" applyFont="1" applyNumberFormat="1">
      <alignment horizontal="center" shrinkToFit="0" wrapText="1"/>
    </xf>
    <xf borderId="2" fillId="2" fontId="2" numFmtId="3" xfId="0" applyBorder="1" applyFont="1" applyNumberFormat="1"/>
    <xf borderId="0" fillId="2" fontId="2" numFmtId="3" xfId="0" applyAlignment="1" applyFont="1" applyNumberFormat="1">
      <alignment readingOrder="0"/>
    </xf>
    <xf borderId="0" fillId="0" fontId="9" numFmtId="0" xfId="0" applyFont="1"/>
    <xf borderId="0" fillId="0" fontId="2" numFmtId="3" xfId="0" applyAlignment="1" applyFont="1" applyNumberFormat="1">
      <alignment readingOrder="0"/>
    </xf>
    <xf borderId="0" fillId="0" fontId="7" numFmtId="3" xfId="0" applyAlignment="1" applyFont="1" applyNumberFormat="1">
      <alignment readingOrder="0"/>
    </xf>
    <xf borderId="0" fillId="0" fontId="7" numFmtId="10" xfId="0" applyAlignment="1" applyFont="1" applyNumberFormat="1">
      <alignment readingOrder="0"/>
    </xf>
    <xf borderId="0" fillId="0" fontId="7" numFmtId="9" xfId="0" applyAlignment="1" applyFont="1" applyNumberFormat="1">
      <alignment readingOrder="0"/>
    </xf>
    <xf borderId="2" fillId="0" fontId="2" numFmtId="3" xfId="0" applyBorder="1" applyFont="1" applyNumberFormat="1"/>
    <xf borderId="2" fillId="0" fontId="8" numFmtId="3" xfId="0" applyAlignment="1" applyBorder="1" applyFont="1" applyNumberFormat="1">
      <alignment horizontal="right" shrinkToFit="0" wrapText="1"/>
    </xf>
    <xf borderId="2" fillId="0" fontId="8" numFmtId="0" xfId="0" applyAlignment="1" applyBorder="1" applyFont="1">
      <alignment horizontal="center"/>
    </xf>
    <xf borderId="2" fillId="0" fontId="8" numFmtId="4" xfId="0" applyBorder="1" applyFont="1" applyNumberFormat="1"/>
    <xf borderId="2" fillId="0" fontId="8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 vertical="center"/>
    </xf>
    <xf borderId="0" fillId="0" fontId="12" numFmtId="165" xfId="0" applyAlignment="1" applyFont="1" applyNumberFormat="1">
      <alignment horizontal="center" shrinkToFit="0" vertical="center" wrapText="1"/>
    </xf>
    <xf borderId="0" fillId="0" fontId="9" numFmtId="166" xfId="0" applyAlignment="1" applyFont="1" applyNumberFormat="1">
      <alignment readingOrder="0" shrinkToFit="0" vertical="bottom" wrapText="0"/>
    </xf>
    <xf borderId="0" fillId="0" fontId="9" numFmtId="37" xfId="0" applyAlignment="1" applyFont="1" applyNumberFormat="1">
      <alignment horizontal="right" readingOrder="0" vertical="bottom"/>
    </xf>
    <xf borderId="2" fillId="0" fontId="8" numFmtId="1" xfId="0" applyAlignment="1" applyBorder="1" applyFont="1" applyNumberFormat="1">
      <alignment horizontal="center"/>
    </xf>
    <xf borderId="0" fillId="0" fontId="3" numFmtId="0" xfId="0" applyAlignment="1" applyFont="1">
      <alignment readingOrder="0"/>
    </xf>
    <xf borderId="0" fillId="0" fontId="4" numFmtId="0" xfId="0" applyFont="1"/>
    <xf borderId="2" fillId="0" fontId="8" numFmtId="9" xfId="0" applyAlignment="1" applyBorder="1" applyFont="1" applyNumberFormat="1">
      <alignment horizontal="center" readingOrder="0"/>
    </xf>
  </cellXfs>
  <cellStyles count="1">
    <cellStyle xfId="0" name="Normal" builtinId="0"/>
  </cellStyles>
  <dxfs count="5">
    <dxf>
      <font/>
      <fill>
        <patternFill patternType="solid">
          <fgColor rgb="FFFFFF00"/>
          <bgColor rgb="FFFFFF00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5">
    <tableStyle count="3" pivot="0" name="Revenues-style">
      <tableStyleElement dxfId="2" type="headerRow"/>
      <tableStyleElement dxfId="3" type="firstRowStripe"/>
      <tableStyleElement dxfId="4" type="secondRowStripe"/>
    </tableStyle>
    <tableStyle count="3" pivot="0" name="Initial-style">
      <tableStyleElement dxfId="2" type="headerRow"/>
      <tableStyleElement dxfId="3" type="firstRowStripe"/>
      <tableStyleElement dxfId="4" type="secondRowStripe"/>
    </tableStyle>
    <tableStyle count="3" pivot="0" name="Period lookup-style">
      <tableStyleElement dxfId="2" type="headerRow"/>
      <tableStyleElement dxfId="3" type="firstRowStripe"/>
      <tableStyleElement dxfId="4" type="secondRowStripe"/>
    </tableStyle>
    <tableStyle count="3" pivot="0" name="Expenses-style">
      <tableStyleElement dxfId="2" type="headerRow"/>
      <tableStyleElement dxfId="3" type="firstRowStripe"/>
      <tableStyleElement dxfId="4" type="secondRowStripe"/>
    </tableStyle>
    <tableStyle count="3" pivot="0" name="Capital Expenditures-style">
      <tableStyleElement dxfId="2" type="headerRow"/>
      <tableStyleElement dxfId="3" type="firstRowStripe"/>
      <tableStyleElement dxfId="4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AP10" displayName="Table_4" id="4">
  <tableColumns count="4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  <tableColumn name="Column42" id="42"/>
  </tableColumns>
  <tableStyleInfo name="Expense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headerRowCount="0" ref="A1:AO5" displayName="Table_1" id="1">
  <tableColumns count="41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</tableColumns>
  <tableStyleInfo name="Revenue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headerRowCount="0" ref="A1:AT11" displayName="Table_5" id="5">
  <tableColumns count="4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  <tableColumn name="Column42" id="42"/>
    <tableColumn name="Column43" id="43"/>
    <tableColumn name="Column44" id="44"/>
    <tableColumn name="Column45" id="45"/>
    <tableColumn name="Column46" id="46"/>
  </tableColumns>
  <tableStyleInfo name="Capital Expenditure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headerRowCount="0" ref="A1:B3" displayName="Table_2" id="2">
  <tableColumns count="2">
    <tableColumn name="Column1" id="1"/>
    <tableColumn name="Column2" id="2"/>
  </tableColumns>
  <tableStyleInfo name="Initial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ref="A1:B11" displayName="Table_3" id="3">
  <tableColumns count="2">
    <tableColumn name="Period" id="1"/>
    <tableColumn name="Multiplier" id="2"/>
  </tableColumns>
  <tableStyleInfo name="Period lookup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Relationship Id="rId3" Type="http://schemas.openxmlformats.org/officeDocument/2006/relationships/table" Target="../tables/table5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1.57"/>
    <col customWidth="1" hidden="1" min="2" max="2" width="7.71"/>
    <col hidden="1" min="3" max="16" width="14.43"/>
  </cols>
  <sheetData>
    <row r="1">
      <c r="A1" s="7" t="s">
        <v>7</v>
      </c>
      <c r="B1" s="7" t="s">
        <v>9</v>
      </c>
    </row>
    <row r="2">
      <c r="A2" s="8">
        <f>YEAR(TODAY())</f>
        <v>2019</v>
      </c>
      <c r="B2" s="7">
        <v>1.0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 outlineLevelCol="1"/>
  <cols>
    <col customWidth="1" min="1" max="2" width="18.43"/>
    <col customWidth="1" min="3" max="3" width="5.57"/>
    <col customWidth="1" min="4" max="4" width="6.71"/>
    <col customWidth="1" min="5" max="5" width="10.86"/>
    <col customWidth="1" min="6" max="6" width="9.57"/>
    <col customWidth="1" min="7" max="7" width="12.14"/>
    <col customWidth="1" min="8" max="8" width="13.29"/>
    <col customWidth="1" hidden="1" min="9" max="40" width="6.71" outlineLevel="1"/>
    <col customWidth="1" hidden="1" min="41" max="42" width="9.14" outlineLevel="1"/>
  </cols>
  <sheetData>
    <row r="1">
      <c r="A1" s="6" t="s">
        <v>0</v>
      </c>
      <c r="B1" s="6" t="s">
        <v>1</v>
      </c>
      <c r="C1" s="6" t="s">
        <v>8</v>
      </c>
      <c r="D1" s="6" t="s">
        <v>2</v>
      </c>
      <c r="E1" s="9" t="s">
        <v>3</v>
      </c>
      <c r="F1" s="10" t="s">
        <v>10</v>
      </c>
      <c r="G1" s="6" t="s">
        <v>11</v>
      </c>
      <c r="H1" s="1" t="s">
        <v>6</v>
      </c>
      <c r="I1" s="11">
        <f>S_CurrentYear</f>
        <v>2019</v>
      </c>
      <c r="J1" s="12">
        <f t="shared" ref="J1:AN1" si="1">I1+1</f>
        <v>2020</v>
      </c>
      <c r="K1" s="12">
        <f t="shared" si="1"/>
        <v>2021</v>
      </c>
      <c r="L1" s="12">
        <f t="shared" si="1"/>
        <v>2022</v>
      </c>
      <c r="M1" s="12">
        <f t="shared" si="1"/>
        <v>2023</v>
      </c>
      <c r="N1" s="12">
        <f t="shared" si="1"/>
        <v>2024</v>
      </c>
      <c r="O1" s="12">
        <f t="shared" si="1"/>
        <v>2025</v>
      </c>
      <c r="P1" s="12">
        <f t="shared" si="1"/>
        <v>2026</v>
      </c>
      <c r="Q1" s="12">
        <f t="shared" si="1"/>
        <v>2027</v>
      </c>
      <c r="R1" s="12">
        <f t="shared" si="1"/>
        <v>2028</v>
      </c>
      <c r="S1" s="12">
        <f t="shared" si="1"/>
        <v>2029</v>
      </c>
      <c r="T1" s="12">
        <f t="shared" si="1"/>
        <v>2030</v>
      </c>
      <c r="U1" s="12">
        <f t="shared" si="1"/>
        <v>2031</v>
      </c>
      <c r="V1" s="12">
        <f t="shared" si="1"/>
        <v>2032</v>
      </c>
      <c r="W1" s="12">
        <f t="shared" si="1"/>
        <v>2033</v>
      </c>
      <c r="X1" s="12">
        <f t="shared" si="1"/>
        <v>2034</v>
      </c>
      <c r="Y1" s="12">
        <f t="shared" si="1"/>
        <v>2035</v>
      </c>
      <c r="Z1" s="12">
        <f t="shared" si="1"/>
        <v>2036</v>
      </c>
      <c r="AA1" s="12">
        <f t="shared" si="1"/>
        <v>2037</v>
      </c>
      <c r="AB1" s="12">
        <f t="shared" si="1"/>
        <v>2038</v>
      </c>
      <c r="AC1" s="12">
        <f t="shared" si="1"/>
        <v>2039</v>
      </c>
      <c r="AD1" s="12">
        <f t="shared" si="1"/>
        <v>2040</v>
      </c>
      <c r="AE1" s="12">
        <f t="shared" si="1"/>
        <v>2041</v>
      </c>
      <c r="AF1" s="12">
        <f t="shared" si="1"/>
        <v>2042</v>
      </c>
      <c r="AG1" s="12">
        <f t="shared" si="1"/>
        <v>2043</v>
      </c>
      <c r="AH1" s="12">
        <f t="shared" si="1"/>
        <v>2044</v>
      </c>
      <c r="AI1" s="12">
        <f t="shared" si="1"/>
        <v>2045</v>
      </c>
      <c r="AJ1" s="12">
        <f t="shared" si="1"/>
        <v>2046</v>
      </c>
      <c r="AK1" s="12">
        <f t="shared" si="1"/>
        <v>2047</v>
      </c>
      <c r="AL1" s="12">
        <f t="shared" si="1"/>
        <v>2048</v>
      </c>
      <c r="AM1" s="12">
        <f t="shared" si="1"/>
        <v>2049</v>
      </c>
      <c r="AN1" s="12">
        <f t="shared" si="1"/>
        <v>2050</v>
      </c>
      <c r="AO1" s="14" t="s">
        <v>12</v>
      </c>
      <c r="AP1" s="15" t="s">
        <v>9</v>
      </c>
    </row>
    <row r="2">
      <c r="A2" s="16" t="s">
        <v>13</v>
      </c>
      <c r="B2" s="17" t="s">
        <v>15</v>
      </c>
      <c r="C2" s="19">
        <v>1.0</v>
      </c>
      <c r="D2" s="21">
        <v>0.0</v>
      </c>
      <c r="E2" s="16" t="s">
        <v>19</v>
      </c>
      <c r="F2" s="23">
        <v>1.0</v>
      </c>
      <c r="G2" s="27">
        <v>0.0</v>
      </c>
      <c r="H2" s="28">
        <f>E_ItemizedCost*E_Share*VLOOKUP(E_ItemUnits,P_PeriodLookup,2,False)*E_ItemCount</f>
        <v>0</v>
      </c>
      <c r="I2" s="28">
        <f>ROUND((E_CurrentCost)*(1+E_ItemInflation)^((E_years)-S_CurrentYear),0)</f>
        <v>0</v>
      </c>
      <c r="J2" s="28">
        <f>ROUND((E_CurrentCost)*(1+E_ItemInflation)^((E_years)-S_CurrentYear),0)</f>
        <v>0</v>
      </c>
      <c r="K2" s="28">
        <f>ROUND((E_CurrentCost)*(1+E_ItemInflation)^((E_years)-S_CurrentYear),0)</f>
        <v>0</v>
      </c>
      <c r="L2" s="28">
        <f>ROUND((E_CurrentCost)*(1+E_ItemInflation)^((E_years)-S_CurrentYear),0)</f>
        <v>0</v>
      </c>
      <c r="M2" s="28">
        <f>ROUND((E_CurrentCost)*(1+E_ItemInflation)^((E_years)-S_CurrentYear),0)</f>
        <v>0</v>
      </c>
      <c r="N2" s="28">
        <f>ROUND((E_CurrentCost)*(1+E_ItemInflation)^((E_years)-S_CurrentYear),0)</f>
        <v>0</v>
      </c>
      <c r="O2" s="28">
        <f>ROUND((E_CurrentCost)*(1+E_ItemInflation)^((E_years)-S_CurrentYear),0)</f>
        <v>0</v>
      </c>
      <c r="P2" s="28">
        <f>ROUND((E_CurrentCost)*(1+E_ItemInflation)^((E_years)-S_CurrentYear),0)</f>
        <v>0</v>
      </c>
      <c r="Q2" s="28">
        <f>ROUND((E_CurrentCost)*(1+E_ItemInflation)^((E_years)-S_CurrentYear),0)</f>
        <v>0</v>
      </c>
      <c r="R2" s="28">
        <f>ROUND((E_CurrentCost)*(1+E_ItemInflation)^((E_years)-S_CurrentYear),0)</f>
        <v>0</v>
      </c>
      <c r="S2" s="28">
        <f>ROUND((E_CurrentCost)*(1+E_ItemInflation)^((E_years)-S_CurrentYear),0)</f>
        <v>0</v>
      </c>
      <c r="T2" s="28">
        <f>ROUND((E_CurrentCost)*(1+E_ItemInflation)^((E_years)-S_CurrentYear),0)</f>
        <v>0</v>
      </c>
      <c r="U2" s="28">
        <f>ROUND((E_CurrentCost)*(1+E_ItemInflation)^((E_years)-S_CurrentYear),0)</f>
        <v>0</v>
      </c>
      <c r="V2" s="28">
        <f>ROUND((E_CurrentCost)*(1+E_ItemInflation)^((E_years)-S_CurrentYear),0)</f>
        <v>0</v>
      </c>
      <c r="W2" s="28">
        <f>ROUND((E_CurrentCost)*(1+E_ItemInflation)^((E_years)-S_CurrentYear),0)</f>
        <v>0</v>
      </c>
      <c r="X2" s="28">
        <f>ROUND((E_CurrentCost)*(1+E_ItemInflation)^((E_years)-S_CurrentYear),0)</f>
        <v>0</v>
      </c>
      <c r="Y2" s="28">
        <f>ROUND((E_CurrentCost)*(1+E_ItemInflation)^((E_years)-S_CurrentYear),0)</f>
        <v>0</v>
      </c>
      <c r="Z2" s="28">
        <f>ROUND((E_CurrentCost)*(1+E_ItemInflation)^((E_years)-S_CurrentYear),0)</f>
        <v>0</v>
      </c>
      <c r="AA2" s="28">
        <f>ROUND((E_CurrentCost)*(1+E_ItemInflation)^((E_years)-S_CurrentYear),0)</f>
        <v>0</v>
      </c>
      <c r="AB2" s="28">
        <f>ROUND((E_CurrentCost)*(1+E_ItemInflation)^((E_years)-S_CurrentYear),0)</f>
        <v>0</v>
      </c>
      <c r="AC2" s="28">
        <f>ROUND((E_CurrentCost)*(1+E_ItemInflation)^((E_years)-S_CurrentYear),0)</f>
        <v>0</v>
      </c>
      <c r="AD2" s="28">
        <f>ROUND((E_CurrentCost)*(1+E_ItemInflation)^((E_years)-S_CurrentYear),0)</f>
        <v>0</v>
      </c>
      <c r="AE2" s="28">
        <f>ROUND((E_CurrentCost)*(1+E_ItemInflation)^((E_years)-S_CurrentYear),0)</f>
        <v>0</v>
      </c>
      <c r="AF2" s="28">
        <f>ROUND((E_CurrentCost)*(1+E_ItemInflation)^((E_years)-S_CurrentYear),0)</f>
        <v>0</v>
      </c>
      <c r="AG2" s="28">
        <f>ROUND((E_CurrentCost)*(1+E_ItemInflation)^((E_years)-S_CurrentYear),0)</f>
        <v>0</v>
      </c>
      <c r="AH2" s="28">
        <f>ROUND((E_CurrentCost)*(1+E_ItemInflation)^((E_years)-S_CurrentYear),0)</f>
        <v>0</v>
      </c>
      <c r="AI2" s="28">
        <f>ROUND((E_CurrentCost)*(1+E_ItemInflation)^((E_years)-S_CurrentYear),0)</f>
        <v>0</v>
      </c>
      <c r="AJ2" s="28">
        <f>ROUND((E_CurrentCost)*(1+E_ItemInflation)^((E_years)-S_CurrentYear),0)</f>
        <v>0</v>
      </c>
      <c r="AK2" s="28">
        <f>ROUND((E_CurrentCost)*(1+E_ItemInflation)^((E_years)-S_CurrentYear),0)</f>
        <v>0</v>
      </c>
      <c r="AL2" s="28">
        <f>ROUND((E_CurrentCost)*(1+E_ItemInflation)^((E_years)-S_CurrentYear),0)</f>
        <v>0</v>
      </c>
      <c r="AM2" s="28">
        <f>ROUND((E_CurrentCost)*(1+E_ItemInflation)^((E_years)-S_CurrentYear),0)</f>
        <v>0</v>
      </c>
      <c r="AN2" s="28">
        <f>ROUND((E_CurrentCost)*(1+E_ItemInflation)^((E_years)-S_CurrentYear),0)</f>
        <v>0</v>
      </c>
      <c r="AO2" s="28">
        <f t="shared" ref="AO2:AO10" si="2">SUM(I2:AM2)</f>
        <v>0</v>
      </c>
      <c r="AP2" s="45">
        <v>1.0</v>
      </c>
    </row>
    <row r="3">
      <c r="A3" s="17"/>
      <c r="B3" s="17" t="s">
        <v>32</v>
      </c>
      <c r="C3" s="19">
        <v>1.0</v>
      </c>
      <c r="D3" s="46">
        <v>1200.0</v>
      </c>
      <c r="E3" s="16" t="s">
        <v>18</v>
      </c>
      <c r="F3" s="23">
        <v>1.0</v>
      </c>
      <c r="G3" s="47">
        <v>0.0</v>
      </c>
      <c r="H3" s="28">
        <f>E_ItemizedCost*E_Share*VLOOKUP(E_ItemUnits,P_PeriodLookup,2,False)*E_ItemCount</f>
        <v>14400</v>
      </c>
      <c r="I3" s="28">
        <f>ROUND((E_CurrentCost)*(1+E_ItemInflation)^((E_years)-S_CurrentYear),0)</f>
        <v>14400</v>
      </c>
      <c r="J3" s="28">
        <f>ROUND((E_CurrentCost)*(1+E_ItemInflation)^((E_years)-S_CurrentYear),0)</f>
        <v>14400</v>
      </c>
      <c r="K3" s="28">
        <f>ROUND((E_CurrentCost)*(1+E_ItemInflation)^((E_years)-S_CurrentYear),0)</f>
        <v>14400</v>
      </c>
      <c r="L3" s="28">
        <f>ROUND((E_CurrentCost)*(1+E_ItemInflation)^((E_years)-S_CurrentYear),0)</f>
        <v>14400</v>
      </c>
      <c r="M3" s="28">
        <f>ROUND((E_CurrentCost)*(1+E_ItemInflation)^((E_years)-S_CurrentYear),0)</f>
        <v>14400</v>
      </c>
      <c r="N3" s="28">
        <f>ROUND((E_CurrentCost)*(1+E_ItemInflation)^((E_years)-S_CurrentYear),0)</f>
        <v>14400</v>
      </c>
      <c r="O3" s="28">
        <f>ROUND((E_CurrentCost)*(1+E_ItemInflation)^((E_years)-S_CurrentYear),0)</f>
        <v>14400</v>
      </c>
      <c r="P3" s="28">
        <f>ROUND((E_CurrentCost)*(1+E_ItemInflation)^((E_years)-S_CurrentYear),0)</f>
        <v>14400</v>
      </c>
      <c r="Q3" s="28">
        <f>ROUND((E_CurrentCost)*(1+E_ItemInflation)^((E_years)-S_CurrentYear),0)</f>
        <v>14400</v>
      </c>
      <c r="R3" s="28">
        <f>ROUND((E_CurrentCost)*(1+E_ItemInflation)^((E_years)-S_CurrentYear),0)</f>
        <v>14400</v>
      </c>
      <c r="S3" s="28">
        <f>ROUND((E_CurrentCost)*(1+E_ItemInflation)^((E_years)-S_CurrentYear),0)</f>
        <v>14400</v>
      </c>
      <c r="T3" s="28">
        <f>ROUND((E_CurrentCost)*(1+E_ItemInflation)^((E_years)-S_CurrentYear),0)</f>
        <v>14400</v>
      </c>
      <c r="U3" s="28">
        <f>ROUND((E_CurrentCost)*(1+E_ItemInflation)^((E_years)-S_CurrentYear),0)</f>
        <v>14400</v>
      </c>
      <c r="V3" s="28">
        <f>ROUND((E_CurrentCost)*(1+E_ItemInflation)^((E_years)-S_CurrentYear),0)</f>
        <v>14400</v>
      </c>
      <c r="W3" s="28">
        <f>ROUND((E_CurrentCost)*(1+E_ItemInflation)^((E_years)-S_CurrentYear),0)</f>
        <v>14400</v>
      </c>
      <c r="X3" s="28">
        <f>ROUND((E_CurrentCost)*(1+E_ItemInflation)^((E_years)-S_CurrentYear),0)</f>
        <v>14400</v>
      </c>
      <c r="Y3" s="28">
        <f>ROUND((E_CurrentCost)*(1+E_ItemInflation)^((E_years)-S_CurrentYear),0)</f>
        <v>14400</v>
      </c>
      <c r="Z3" s="28">
        <f>ROUND((E_CurrentCost)*(1+E_ItemInflation)^((E_years)-S_CurrentYear),0)</f>
        <v>14400</v>
      </c>
      <c r="AA3" s="28">
        <f>ROUND((E_CurrentCost)*(1+E_ItemInflation)^((E_years)-S_CurrentYear),0)</f>
        <v>14400</v>
      </c>
      <c r="AB3" s="28">
        <f>ROUND((E_CurrentCost)*(1+E_ItemInflation)^((E_years)-S_CurrentYear),0)</f>
        <v>14400</v>
      </c>
      <c r="AC3" s="28">
        <f>ROUND((E_CurrentCost)*(1+E_ItemInflation)^((E_years)-S_CurrentYear),0)</f>
        <v>14400</v>
      </c>
      <c r="AD3" s="28">
        <f>ROUND((E_CurrentCost)*(1+E_ItemInflation)^((E_years)-S_CurrentYear),0)</f>
        <v>14400</v>
      </c>
      <c r="AE3" s="28">
        <f>ROUND((E_CurrentCost)*(1+E_ItemInflation)^((E_years)-S_CurrentYear),0)</f>
        <v>14400</v>
      </c>
      <c r="AF3" s="28">
        <f>ROUND((E_CurrentCost)*(1+E_ItemInflation)^((E_years)-S_CurrentYear),0)</f>
        <v>14400</v>
      </c>
      <c r="AG3" s="28">
        <f>ROUND((E_CurrentCost)*(1+E_ItemInflation)^((E_years)-S_CurrentYear),0)</f>
        <v>14400</v>
      </c>
      <c r="AH3" s="28">
        <f>ROUND((E_CurrentCost)*(1+E_ItemInflation)^((E_years)-S_CurrentYear),0)</f>
        <v>14400</v>
      </c>
      <c r="AI3" s="28">
        <f>ROUND((E_CurrentCost)*(1+E_ItemInflation)^((E_years)-S_CurrentYear),0)</f>
        <v>14400</v>
      </c>
      <c r="AJ3" s="28">
        <f>ROUND((E_CurrentCost)*(1+E_ItemInflation)^((E_years)-S_CurrentYear),0)</f>
        <v>14400</v>
      </c>
      <c r="AK3" s="28">
        <f>ROUND((E_CurrentCost)*(1+E_ItemInflation)^((E_years)-S_CurrentYear),0)</f>
        <v>14400</v>
      </c>
      <c r="AL3" s="28">
        <f>ROUND((E_CurrentCost)*(1+E_ItemInflation)^((E_years)-S_CurrentYear),0)</f>
        <v>14400</v>
      </c>
      <c r="AM3" s="28">
        <f>ROUND((E_CurrentCost)*(1+E_ItemInflation)^((E_years)-S_CurrentYear),0)</f>
        <v>14400</v>
      </c>
      <c r="AN3" s="28">
        <f>ROUND((E_CurrentCost)*(1+E_ItemInflation)^((E_years)-S_CurrentYear),0)</f>
        <v>14400</v>
      </c>
      <c r="AO3" s="28">
        <f t="shared" si="2"/>
        <v>446400</v>
      </c>
      <c r="AP3" s="45">
        <v>1.0</v>
      </c>
    </row>
    <row r="4">
      <c r="A4" s="17"/>
      <c r="B4" s="17" t="s">
        <v>33</v>
      </c>
      <c r="C4" s="19">
        <v>1.0</v>
      </c>
      <c r="D4" s="19">
        <v>6000.0</v>
      </c>
      <c r="E4" s="16" t="s">
        <v>19</v>
      </c>
      <c r="F4" s="48">
        <v>0.5</v>
      </c>
      <c r="G4" s="27">
        <v>0.0</v>
      </c>
      <c r="H4" s="28">
        <f>E_ItemizedCost*E_Share*VLOOKUP(E_ItemUnits,P_PeriodLookup,2,False)*E_ItemCount</f>
        <v>3000</v>
      </c>
      <c r="I4" s="28">
        <f>ROUND((E_CurrentCost)*(1+E_ItemInflation)^((E_years)-S_CurrentYear),0)</f>
        <v>3000</v>
      </c>
      <c r="J4" s="28">
        <f>ROUND((E_CurrentCost)*(1+E_ItemInflation)^((E_years)-S_CurrentYear),0)</f>
        <v>3000</v>
      </c>
      <c r="K4" s="28">
        <f>ROUND((E_CurrentCost)*(1+E_ItemInflation)^((E_years)-S_CurrentYear),0)</f>
        <v>3000</v>
      </c>
      <c r="L4" s="28">
        <f>ROUND((E_CurrentCost)*(1+E_ItemInflation)^((E_years)-S_CurrentYear),0)</f>
        <v>3000</v>
      </c>
      <c r="M4" s="28">
        <f>ROUND((E_CurrentCost)*(1+E_ItemInflation)^((E_years)-S_CurrentYear),0)</f>
        <v>3000</v>
      </c>
      <c r="N4" s="28">
        <f>ROUND((E_CurrentCost)*(1+E_ItemInflation)^((E_years)-S_CurrentYear),0)</f>
        <v>3000</v>
      </c>
      <c r="O4" s="28">
        <f>ROUND((E_CurrentCost)*(1+E_ItemInflation)^((E_years)-S_CurrentYear),0)</f>
        <v>3000</v>
      </c>
      <c r="P4" s="28">
        <f>ROUND((E_CurrentCost)*(1+E_ItemInflation)^((E_years)-S_CurrentYear),0)</f>
        <v>3000</v>
      </c>
      <c r="Q4" s="28">
        <f>ROUND((E_CurrentCost)*(1+E_ItemInflation)^((E_years)-S_CurrentYear),0)</f>
        <v>3000</v>
      </c>
      <c r="R4" s="28">
        <f>ROUND((E_CurrentCost)*(1+E_ItemInflation)^((E_years)-S_CurrentYear),0)</f>
        <v>3000</v>
      </c>
      <c r="S4" s="28">
        <f>ROUND((E_CurrentCost)*(1+E_ItemInflation)^((E_years)-S_CurrentYear),0)</f>
        <v>3000</v>
      </c>
      <c r="T4" s="28">
        <f>ROUND((E_CurrentCost)*(1+E_ItemInflation)^((E_years)-S_CurrentYear),0)</f>
        <v>3000</v>
      </c>
      <c r="U4" s="28">
        <f>ROUND((E_CurrentCost)*(1+E_ItemInflation)^((E_years)-S_CurrentYear),0)</f>
        <v>3000</v>
      </c>
      <c r="V4" s="28">
        <f>ROUND((E_CurrentCost)*(1+E_ItemInflation)^((E_years)-S_CurrentYear),0)</f>
        <v>3000</v>
      </c>
      <c r="W4" s="28">
        <f>ROUND((E_CurrentCost)*(1+E_ItemInflation)^((E_years)-S_CurrentYear),0)</f>
        <v>3000</v>
      </c>
      <c r="X4" s="28">
        <f>ROUND((E_CurrentCost)*(1+E_ItemInflation)^((E_years)-S_CurrentYear),0)</f>
        <v>3000</v>
      </c>
      <c r="Y4" s="28">
        <f>ROUND((E_CurrentCost)*(1+E_ItemInflation)^((E_years)-S_CurrentYear),0)</f>
        <v>3000</v>
      </c>
      <c r="Z4" s="28">
        <f>ROUND((E_CurrentCost)*(1+E_ItemInflation)^((E_years)-S_CurrentYear),0)</f>
        <v>3000</v>
      </c>
      <c r="AA4" s="28">
        <f>ROUND((E_CurrentCost)*(1+E_ItemInflation)^((E_years)-S_CurrentYear),0)</f>
        <v>3000</v>
      </c>
      <c r="AB4" s="28">
        <f>ROUND((E_CurrentCost)*(1+E_ItemInflation)^((E_years)-S_CurrentYear),0)</f>
        <v>3000</v>
      </c>
      <c r="AC4" s="28">
        <f>ROUND((E_CurrentCost)*(1+E_ItemInflation)^((E_years)-S_CurrentYear),0)</f>
        <v>3000</v>
      </c>
      <c r="AD4" s="28">
        <f>ROUND((E_CurrentCost)*(1+E_ItemInflation)^((E_years)-S_CurrentYear),0)</f>
        <v>3000</v>
      </c>
      <c r="AE4" s="28">
        <f>ROUND((E_CurrentCost)*(1+E_ItemInflation)^((E_years)-S_CurrentYear),0)</f>
        <v>3000</v>
      </c>
      <c r="AF4" s="28">
        <f>ROUND((E_CurrentCost)*(1+E_ItemInflation)^((E_years)-S_CurrentYear),0)</f>
        <v>3000</v>
      </c>
      <c r="AG4" s="28">
        <f>ROUND((E_CurrentCost)*(1+E_ItemInflation)^((E_years)-S_CurrentYear),0)</f>
        <v>3000</v>
      </c>
      <c r="AH4" s="28">
        <f>ROUND((E_CurrentCost)*(1+E_ItemInflation)^((E_years)-S_CurrentYear),0)</f>
        <v>3000</v>
      </c>
      <c r="AI4" s="28">
        <f>ROUND((E_CurrentCost)*(1+E_ItemInflation)^((E_years)-S_CurrentYear),0)</f>
        <v>3000</v>
      </c>
      <c r="AJ4" s="28">
        <f>ROUND((E_CurrentCost)*(1+E_ItemInflation)^((E_years)-S_CurrentYear),0)</f>
        <v>3000</v>
      </c>
      <c r="AK4" s="28">
        <f>ROUND((E_CurrentCost)*(1+E_ItemInflation)^((E_years)-S_CurrentYear),0)</f>
        <v>3000</v>
      </c>
      <c r="AL4" s="28">
        <f>ROUND((E_CurrentCost)*(1+E_ItemInflation)^((E_years)-S_CurrentYear),0)</f>
        <v>3000</v>
      </c>
      <c r="AM4" s="28">
        <f>ROUND((E_CurrentCost)*(1+E_ItemInflation)^((E_years)-S_CurrentYear),0)</f>
        <v>3000</v>
      </c>
      <c r="AN4" s="28">
        <f>ROUND((E_CurrentCost)*(1+E_ItemInflation)^((E_years)-S_CurrentYear),0)</f>
        <v>3000</v>
      </c>
      <c r="AO4" s="28">
        <f t="shared" si="2"/>
        <v>93000</v>
      </c>
      <c r="AP4" s="45">
        <v>1.0</v>
      </c>
    </row>
    <row r="5">
      <c r="A5" s="17"/>
      <c r="B5" s="17" t="s">
        <v>37</v>
      </c>
      <c r="C5" s="19">
        <v>1.0</v>
      </c>
      <c r="D5" s="19">
        <v>5000.0</v>
      </c>
      <c r="E5" s="17" t="s">
        <v>19</v>
      </c>
      <c r="F5" s="23">
        <v>1.0</v>
      </c>
      <c r="G5" s="27">
        <v>0.0</v>
      </c>
      <c r="H5" s="28">
        <f>E_ItemizedCost*E_Share*VLOOKUP(E_ItemUnits,P_PeriodLookup,2,False)*E_ItemCount</f>
        <v>5000</v>
      </c>
      <c r="I5" s="28">
        <f>ROUND((E_CurrentCost)*(1+E_ItemInflation)^((E_years)-S_CurrentYear),0)</f>
        <v>5000</v>
      </c>
      <c r="J5" s="28">
        <f>ROUND((E_CurrentCost)*(1+E_ItemInflation)^((E_years)-S_CurrentYear),0)</f>
        <v>5000</v>
      </c>
      <c r="K5" s="28">
        <f>ROUND((E_CurrentCost)*(1+E_ItemInflation)^((E_years)-S_CurrentYear),0)</f>
        <v>5000</v>
      </c>
      <c r="L5" s="28">
        <f>ROUND((E_CurrentCost)*(1+E_ItemInflation)^((E_years)-S_CurrentYear),0)</f>
        <v>5000</v>
      </c>
      <c r="M5" s="28">
        <f>ROUND((E_CurrentCost)*(1+E_ItemInflation)^((E_years)-S_CurrentYear),0)</f>
        <v>5000</v>
      </c>
      <c r="N5" s="28">
        <f>ROUND((E_CurrentCost)*(1+E_ItemInflation)^((E_years)-S_CurrentYear),0)</f>
        <v>5000</v>
      </c>
      <c r="O5" s="28">
        <f>ROUND((E_CurrentCost)*(1+E_ItemInflation)^((E_years)-S_CurrentYear),0)</f>
        <v>5000</v>
      </c>
      <c r="P5" s="28">
        <f>ROUND((E_CurrentCost)*(1+E_ItemInflation)^((E_years)-S_CurrentYear),0)</f>
        <v>5000</v>
      </c>
      <c r="Q5" s="28">
        <f>ROUND((E_CurrentCost)*(1+E_ItemInflation)^((E_years)-S_CurrentYear),0)</f>
        <v>5000</v>
      </c>
      <c r="R5" s="28">
        <f>ROUND((E_CurrentCost)*(1+E_ItemInflation)^((E_years)-S_CurrentYear),0)</f>
        <v>5000</v>
      </c>
      <c r="S5" s="28">
        <f>ROUND((E_CurrentCost)*(1+E_ItemInflation)^((E_years)-S_CurrentYear),0)</f>
        <v>5000</v>
      </c>
      <c r="T5" s="28">
        <f>ROUND((E_CurrentCost)*(1+E_ItemInflation)^((E_years)-S_CurrentYear),0)</f>
        <v>5000</v>
      </c>
      <c r="U5" s="28">
        <f>ROUND((E_CurrentCost)*(1+E_ItemInflation)^((E_years)-S_CurrentYear),0)</f>
        <v>5000</v>
      </c>
      <c r="V5" s="28">
        <f>ROUND((E_CurrentCost)*(1+E_ItemInflation)^((E_years)-S_CurrentYear),0)</f>
        <v>5000</v>
      </c>
      <c r="W5" s="28">
        <f>ROUND((E_CurrentCost)*(1+E_ItemInflation)^((E_years)-S_CurrentYear),0)</f>
        <v>5000</v>
      </c>
      <c r="X5" s="28">
        <f>ROUND((E_CurrentCost)*(1+E_ItemInflation)^((E_years)-S_CurrentYear),0)</f>
        <v>5000</v>
      </c>
      <c r="Y5" s="28">
        <f>ROUND((E_CurrentCost)*(1+E_ItemInflation)^((E_years)-S_CurrentYear),0)</f>
        <v>5000</v>
      </c>
      <c r="Z5" s="28">
        <f>ROUND((E_CurrentCost)*(1+E_ItemInflation)^((E_years)-S_CurrentYear),0)</f>
        <v>5000</v>
      </c>
      <c r="AA5" s="28">
        <f>ROUND((E_CurrentCost)*(1+E_ItemInflation)^((E_years)-S_CurrentYear),0)</f>
        <v>5000</v>
      </c>
      <c r="AB5" s="28">
        <f>ROUND((E_CurrentCost)*(1+E_ItemInflation)^((E_years)-S_CurrentYear),0)</f>
        <v>5000</v>
      </c>
      <c r="AC5" s="28">
        <f>ROUND((E_CurrentCost)*(1+E_ItemInflation)^((E_years)-S_CurrentYear),0)</f>
        <v>5000</v>
      </c>
      <c r="AD5" s="28">
        <f>ROUND((E_CurrentCost)*(1+E_ItemInflation)^((E_years)-S_CurrentYear),0)</f>
        <v>5000</v>
      </c>
      <c r="AE5" s="28">
        <f>ROUND((E_CurrentCost)*(1+E_ItemInflation)^((E_years)-S_CurrentYear),0)</f>
        <v>5000</v>
      </c>
      <c r="AF5" s="28">
        <f>ROUND((E_CurrentCost)*(1+E_ItemInflation)^((E_years)-S_CurrentYear),0)</f>
        <v>5000</v>
      </c>
      <c r="AG5" s="28">
        <f>ROUND((E_CurrentCost)*(1+E_ItemInflation)^((E_years)-S_CurrentYear),0)</f>
        <v>5000</v>
      </c>
      <c r="AH5" s="28">
        <f>ROUND((E_CurrentCost)*(1+E_ItemInflation)^((E_years)-S_CurrentYear),0)</f>
        <v>5000</v>
      </c>
      <c r="AI5" s="28">
        <f>ROUND((E_CurrentCost)*(1+E_ItemInflation)^((E_years)-S_CurrentYear),0)</f>
        <v>5000</v>
      </c>
      <c r="AJ5" s="28">
        <f>ROUND((E_CurrentCost)*(1+E_ItemInflation)^((E_years)-S_CurrentYear),0)</f>
        <v>5000</v>
      </c>
      <c r="AK5" s="28">
        <f>ROUND((E_CurrentCost)*(1+E_ItemInflation)^((E_years)-S_CurrentYear),0)</f>
        <v>5000</v>
      </c>
      <c r="AL5" s="28">
        <f>ROUND((E_CurrentCost)*(1+E_ItemInflation)^((E_years)-S_CurrentYear),0)</f>
        <v>5000</v>
      </c>
      <c r="AM5" s="28">
        <f>ROUND((E_CurrentCost)*(1+E_ItemInflation)^((E_years)-S_CurrentYear),0)</f>
        <v>5000</v>
      </c>
      <c r="AN5" s="28">
        <f>ROUND((E_CurrentCost)*(1+E_ItemInflation)^((E_years)-S_CurrentYear),0)</f>
        <v>5000</v>
      </c>
      <c r="AO5" s="28">
        <f t="shared" si="2"/>
        <v>155000</v>
      </c>
      <c r="AP5" s="45">
        <v>1.0</v>
      </c>
    </row>
    <row r="6">
      <c r="A6" s="17"/>
      <c r="B6" s="17" t="s">
        <v>38</v>
      </c>
      <c r="C6" s="19">
        <v>1.0</v>
      </c>
      <c r="D6" s="46">
        <v>130000.0</v>
      </c>
      <c r="E6" s="17" t="s">
        <v>19</v>
      </c>
      <c r="F6" s="23">
        <v>1.0</v>
      </c>
      <c r="G6" s="27">
        <v>0.0</v>
      </c>
      <c r="H6" s="28">
        <f>E_ItemizedCost*E_Share*VLOOKUP(E_ItemUnits,P_PeriodLookup,2,False)*E_ItemCount</f>
        <v>130000</v>
      </c>
      <c r="I6" s="28">
        <f>ROUND((E_CurrentCost)*(1+E_ItemInflation)^((E_years)-S_CurrentYear),0)</f>
        <v>130000</v>
      </c>
      <c r="J6" s="28">
        <f>ROUND((E_CurrentCost)*(1+E_ItemInflation)^((E_years)-S_CurrentYear),0)</f>
        <v>130000</v>
      </c>
      <c r="K6" s="28">
        <f>ROUND((E_CurrentCost)*(1+E_ItemInflation)^((E_years)-S_CurrentYear),0)</f>
        <v>130000</v>
      </c>
      <c r="L6" s="28">
        <f>ROUND((E_CurrentCost)*(1+E_ItemInflation)^((E_years)-S_CurrentYear),0)</f>
        <v>130000</v>
      </c>
      <c r="M6" s="28">
        <f>ROUND((E_CurrentCost)*(1+E_ItemInflation)^((E_years)-S_CurrentYear),0)</f>
        <v>130000</v>
      </c>
      <c r="N6" s="28">
        <f>ROUND((E_CurrentCost)*(1+E_ItemInflation)^((E_years)-S_CurrentYear),0)</f>
        <v>130000</v>
      </c>
      <c r="O6" s="28">
        <f>ROUND((E_CurrentCost)*(1+E_ItemInflation)^((E_years)-S_CurrentYear),0)</f>
        <v>130000</v>
      </c>
      <c r="P6" s="28">
        <f>ROUND((E_CurrentCost)*(1+E_ItemInflation)^((E_years)-S_CurrentYear),0)</f>
        <v>130000</v>
      </c>
      <c r="Q6" s="28">
        <f>ROUND((E_CurrentCost)*(1+E_ItemInflation)^((E_years)-S_CurrentYear),0)</f>
        <v>130000</v>
      </c>
      <c r="R6" s="28">
        <f>ROUND((E_CurrentCost)*(1+E_ItemInflation)^((E_years)-S_CurrentYear),0)</f>
        <v>130000</v>
      </c>
      <c r="S6" s="28">
        <f>ROUND((E_CurrentCost)*(1+E_ItemInflation)^((E_years)-S_CurrentYear),0)</f>
        <v>130000</v>
      </c>
      <c r="T6" s="28">
        <f>ROUND((E_CurrentCost)*(1+E_ItemInflation)^((E_years)-S_CurrentYear),0)</f>
        <v>130000</v>
      </c>
      <c r="U6" s="28">
        <f>ROUND((E_CurrentCost)*(1+E_ItemInflation)^((E_years)-S_CurrentYear),0)</f>
        <v>130000</v>
      </c>
      <c r="V6" s="28">
        <f>ROUND((E_CurrentCost)*(1+E_ItemInflation)^((E_years)-S_CurrentYear),0)</f>
        <v>130000</v>
      </c>
      <c r="W6" s="28">
        <f>ROUND((E_CurrentCost)*(1+E_ItemInflation)^((E_years)-S_CurrentYear),0)</f>
        <v>130000</v>
      </c>
      <c r="X6" s="28">
        <f>ROUND((E_CurrentCost)*(1+E_ItemInflation)^((E_years)-S_CurrentYear),0)</f>
        <v>130000</v>
      </c>
      <c r="Y6" s="28">
        <f>ROUND((E_CurrentCost)*(1+E_ItemInflation)^((E_years)-S_CurrentYear),0)</f>
        <v>130000</v>
      </c>
      <c r="Z6" s="28">
        <f>ROUND((E_CurrentCost)*(1+E_ItemInflation)^((E_years)-S_CurrentYear),0)</f>
        <v>130000</v>
      </c>
      <c r="AA6" s="28">
        <f>ROUND((E_CurrentCost)*(1+E_ItemInflation)^((E_years)-S_CurrentYear),0)</f>
        <v>130000</v>
      </c>
      <c r="AB6" s="28">
        <f>ROUND((E_CurrentCost)*(1+E_ItemInflation)^((E_years)-S_CurrentYear),0)</f>
        <v>130000</v>
      </c>
      <c r="AC6" s="28">
        <f>ROUND((E_CurrentCost)*(1+E_ItemInflation)^((E_years)-S_CurrentYear),0)</f>
        <v>130000</v>
      </c>
      <c r="AD6" s="28">
        <f>ROUND((E_CurrentCost)*(1+E_ItemInflation)^((E_years)-S_CurrentYear),0)</f>
        <v>130000</v>
      </c>
      <c r="AE6" s="28">
        <f>ROUND((E_CurrentCost)*(1+E_ItemInflation)^((E_years)-S_CurrentYear),0)</f>
        <v>130000</v>
      </c>
      <c r="AF6" s="28">
        <f>ROUND((E_CurrentCost)*(1+E_ItemInflation)^((E_years)-S_CurrentYear),0)</f>
        <v>130000</v>
      </c>
      <c r="AG6" s="28">
        <f>ROUND((E_CurrentCost)*(1+E_ItemInflation)^((E_years)-S_CurrentYear),0)</f>
        <v>130000</v>
      </c>
      <c r="AH6" s="28">
        <f>ROUND((E_CurrentCost)*(1+E_ItemInflation)^((E_years)-S_CurrentYear),0)</f>
        <v>130000</v>
      </c>
      <c r="AI6" s="28">
        <f>ROUND((E_CurrentCost)*(1+E_ItemInflation)^((E_years)-S_CurrentYear),0)</f>
        <v>130000</v>
      </c>
      <c r="AJ6" s="28">
        <f>ROUND((E_CurrentCost)*(1+E_ItemInflation)^((E_years)-S_CurrentYear),0)</f>
        <v>130000</v>
      </c>
      <c r="AK6" s="28">
        <f>ROUND((E_CurrentCost)*(1+E_ItemInflation)^((E_years)-S_CurrentYear),0)</f>
        <v>130000</v>
      </c>
      <c r="AL6" s="28">
        <f>ROUND((E_CurrentCost)*(1+E_ItemInflation)^((E_years)-S_CurrentYear),0)</f>
        <v>130000</v>
      </c>
      <c r="AM6" s="28">
        <f>ROUND((E_CurrentCost)*(1+E_ItemInflation)^((E_years)-S_CurrentYear),0)</f>
        <v>130000</v>
      </c>
      <c r="AN6" s="28">
        <f>ROUND((E_CurrentCost)*(1+E_ItemInflation)^((E_years)-S_CurrentYear),0)</f>
        <v>130000</v>
      </c>
      <c r="AO6" s="28">
        <f t="shared" si="2"/>
        <v>4030000</v>
      </c>
      <c r="AP6" s="45">
        <v>1.0</v>
      </c>
    </row>
    <row r="7">
      <c r="A7" s="17"/>
      <c r="B7" s="17" t="s">
        <v>42</v>
      </c>
      <c r="C7" s="19">
        <v>1.0</v>
      </c>
      <c r="D7" s="19">
        <v>6000.0</v>
      </c>
      <c r="E7" s="17" t="s">
        <v>19</v>
      </c>
      <c r="F7" s="23">
        <v>1.0</v>
      </c>
      <c r="G7" s="27">
        <v>0.0</v>
      </c>
      <c r="H7" s="28">
        <f>E_ItemizedCost*E_Share*VLOOKUP(E_ItemUnits,P_PeriodLookup,2,False)*E_ItemCount</f>
        <v>6000</v>
      </c>
      <c r="I7" s="28">
        <f>ROUND((E_CurrentCost)*(1+E_ItemInflation)^((E_years)-S_CurrentYear),0)</f>
        <v>6000</v>
      </c>
      <c r="J7" s="28">
        <f>ROUND((E_CurrentCost)*(1+E_ItemInflation)^((E_years)-S_CurrentYear),0)</f>
        <v>6000</v>
      </c>
      <c r="K7" s="28">
        <f>ROUND((E_CurrentCost)*(1+E_ItemInflation)^((E_years)-S_CurrentYear),0)</f>
        <v>6000</v>
      </c>
      <c r="L7" s="28">
        <f>ROUND((E_CurrentCost)*(1+E_ItemInflation)^((E_years)-S_CurrentYear),0)</f>
        <v>6000</v>
      </c>
      <c r="M7" s="28">
        <f>ROUND((E_CurrentCost)*(1+E_ItemInflation)^((E_years)-S_CurrentYear),0)</f>
        <v>6000</v>
      </c>
      <c r="N7" s="28">
        <f>ROUND((E_CurrentCost)*(1+E_ItemInflation)^((E_years)-S_CurrentYear),0)</f>
        <v>6000</v>
      </c>
      <c r="O7" s="28">
        <f>ROUND((E_CurrentCost)*(1+E_ItemInflation)^((E_years)-S_CurrentYear),0)</f>
        <v>6000</v>
      </c>
      <c r="P7" s="28">
        <f>ROUND((E_CurrentCost)*(1+E_ItemInflation)^((E_years)-S_CurrentYear),0)</f>
        <v>6000</v>
      </c>
      <c r="Q7" s="28">
        <f>ROUND((E_CurrentCost)*(1+E_ItemInflation)^((E_years)-S_CurrentYear),0)</f>
        <v>6000</v>
      </c>
      <c r="R7" s="28">
        <f>ROUND((E_CurrentCost)*(1+E_ItemInflation)^((E_years)-S_CurrentYear),0)</f>
        <v>6000</v>
      </c>
      <c r="S7" s="28">
        <f>ROUND((E_CurrentCost)*(1+E_ItemInflation)^((E_years)-S_CurrentYear),0)</f>
        <v>6000</v>
      </c>
      <c r="T7" s="28">
        <f>ROUND((E_CurrentCost)*(1+E_ItemInflation)^((E_years)-S_CurrentYear),0)</f>
        <v>6000</v>
      </c>
      <c r="U7" s="28">
        <f>ROUND((E_CurrentCost)*(1+E_ItemInflation)^((E_years)-S_CurrentYear),0)</f>
        <v>6000</v>
      </c>
      <c r="V7" s="28">
        <f>ROUND((E_CurrentCost)*(1+E_ItemInflation)^((E_years)-S_CurrentYear),0)</f>
        <v>6000</v>
      </c>
      <c r="W7" s="28">
        <f>ROUND((E_CurrentCost)*(1+E_ItemInflation)^((E_years)-S_CurrentYear),0)</f>
        <v>6000</v>
      </c>
      <c r="X7" s="28">
        <f>ROUND((E_CurrentCost)*(1+E_ItemInflation)^((E_years)-S_CurrentYear),0)</f>
        <v>6000</v>
      </c>
      <c r="Y7" s="28">
        <f>ROUND((E_CurrentCost)*(1+E_ItemInflation)^((E_years)-S_CurrentYear),0)</f>
        <v>6000</v>
      </c>
      <c r="Z7" s="28">
        <f>ROUND((E_CurrentCost)*(1+E_ItemInflation)^((E_years)-S_CurrentYear),0)</f>
        <v>6000</v>
      </c>
      <c r="AA7" s="28">
        <f>ROUND((E_CurrentCost)*(1+E_ItemInflation)^((E_years)-S_CurrentYear),0)</f>
        <v>6000</v>
      </c>
      <c r="AB7" s="28">
        <f>ROUND((E_CurrentCost)*(1+E_ItemInflation)^((E_years)-S_CurrentYear),0)</f>
        <v>6000</v>
      </c>
      <c r="AC7" s="28">
        <f>ROUND((E_CurrentCost)*(1+E_ItemInflation)^((E_years)-S_CurrentYear),0)</f>
        <v>6000</v>
      </c>
      <c r="AD7" s="28">
        <f>ROUND((E_CurrentCost)*(1+E_ItemInflation)^((E_years)-S_CurrentYear),0)</f>
        <v>6000</v>
      </c>
      <c r="AE7" s="28">
        <f>ROUND((E_CurrentCost)*(1+E_ItemInflation)^((E_years)-S_CurrentYear),0)</f>
        <v>6000</v>
      </c>
      <c r="AF7" s="28">
        <f>ROUND((E_CurrentCost)*(1+E_ItemInflation)^((E_years)-S_CurrentYear),0)</f>
        <v>6000</v>
      </c>
      <c r="AG7" s="28">
        <f>ROUND((E_CurrentCost)*(1+E_ItemInflation)^((E_years)-S_CurrentYear),0)</f>
        <v>6000</v>
      </c>
      <c r="AH7" s="28">
        <f>ROUND((E_CurrentCost)*(1+E_ItemInflation)^((E_years)-S_CurrentYear),0)</f>
        <v>6000</v>
      </c>
      <c r="AI7" s="28">
        <f>ROUND((E_CurrentCost)*(1+E_ItemInflation)^((E_years)-S_CurrentYear),0)</f>
        <v>6000</v>
      </c>
      <c r="AJ7" s="28">
        <f>ROUND((E_CurrentCost)*(1+E_ItemInflation)^((E_years)-S_CurrentYear),0)</f>
        <v>6000</v>
      </c>
      <c r="AK7" s="28">
        <f>ROUND((E_CurrentCost)*(1+E_ItemInflation)^((E_years)-S_CurrentYear),0)</f>
        <v>6000</v>
      </c>
      <c r="AL7" s="28">
        <f>ROUND((E_CurrentCost)*(1+E_ItemInflation)^((E_years)-S_CurrentYear),0)</f>
        <v>6000</v>
      </c>
      <c r="AM7" s="28">
        <f>ROUND((E_CurrentCost)*(1+E_ItemInflation)^((E_years)-S_CurrentYear),0)</f>
        <v>6000</v>
      </c>
      <c r="AN7" s="28">
        <f>ROUND((E_CurrentCost)*(1+E_ItemInflation)^((E_years)-S_CurrentYear),0)</f>
        <v>6000</v>
      </c>
      <c r="AO7" s="28">
        <f t="shared" si="2"/>
        <v>186000</v>
      </c>
      <c r="AP7" s="45">
        <v>1.0</v>
      </c>
    </row>
    <row r="8">
      <c r="A8" s="16"/>
      <c r="B8" s="16" t="s">
        <v>43</v>
      </c>
      <c r="C8" s="19">
        <v>1.0</v>
      </c>
      <c r="D8" s="46">
        <v>100.0</v>
      </c>
      <c r="E8" s="16" t="s">
        <v>18</v>
      </c>
      <c r="F8" s="23">
        <v>1.0</v>
      </c>
      <c r="G8" s="47">
        <v>-0.05</v>
      </c>
      <c r="H8" s="28">
        <f>E_ItemizedCost*E_Share*VLOOKUP(E_ItemUnits,P_PeriodLookup,2,False)*E_ItemCount</f>
        <v>1200</v>
      </c>
      <c r="I8" s="28">
        <f>ROUND((E_CurrentCost)*(1+E_ItemInflation)^((E_years)-S_CurrentYear),0)</f>
        <v>1200</v>
      </c>
      <c r="J8" s="28">
        <f>ROUND((E_CurrentCost)*(1+E_ItemInflation)^((E_years)-S_CurrentYear),0)</f>
        <v>1140</v>
      </c>
      <c r="K8" s="28">
        <f>ROUND((E_CurrentCost)*(1+E_ItemInflation)^((E_years)-S_CurrentYear),0)</f>
        <v>1083</v>
      </c>
      <c r="L8" s="28">
        <f>ROUND((E_CurrentCost)*(1+E_ItemInflation)^((E_years)-S_CurrentYear),0)</f>
        <v>1029</v>
      </c>
      <c r="M8" s="28">
        <f>ROUND((E_CurrentCost)*(1+E_ItemInflation)^((E_years)-S_CurrentYear),0)</f>
        <v>977</v>
      </c>
      <c r="N8" s="28">
        <f>ROUND((E_CurrentCost)*(1+E_ItemInflation)^((E_years)-S_CurrentYear),0)</f>
        <v>929</v>
      </c>
      <c r="O8" s="28">
        <f>ROUND((E_CurrentCost)*(1+E_ItemInflation)^((E_years)-S_CurrentYear),0)</f>
        <v>882</v>
      </c>
      <c r="P8" s="28">
        <f>ROUND((E_CurrentCost)*(1+E_ItemInflation)^((E_years)-S_CurrentYear),0)</f>
        <v>838</v>
      </c>
      <c r="Q8" s="28">
        <f>ROUND((E_CurrentCost)*(1+E_ItemInflation)^((E_years)-S_CurrentYear),0)</f>
        <v>796</v>
      </c>
      <c r="R8" s="28">
        <f>ROUND((E_CurrentCost)*(1+E_ItemInflation)^((E_years)-S_CurrentYear),0)</f>
        <v>756</v>
      </c>
      <c r="S8" s="28">
        <f>ROUND((E_CurrentCost)*(1+E_ItemInflation)^((E_years)-S_CurrentYear),0)</f>
        <v>718</v>
      </c>
      <c r="T8" s="28">
        <f>ROUND((E_CurrentCost)*(1+E_ItemInflation)^((E_years)-S_CurrentYear),0)</f>
        <v>683</v>
      </c>
      <c r="U8" s="28">
        <f>ROUND((E_CurrentCost)*(1+E_ItemInflation)^((E_years)-S_CurrentYear),0)</f>
        <v>648</v>
      </c>
      <c r="V8" s="28">
        <f>ROUND((E_CurrentCost)*(1+E_ItemInflation)^((E_years)-S_CurrentYear),0)</f>
        <v>616</v>
      </c>
      <c r="W8" s="28">
        <f>ROUND((E_CurrentCost)*(1+E_ItemInflation)^((E_years)-S_CurrentYear),0)</f>
        <v>585</v>
      </c>
      <c r="X8" s="28">
        <f>ROUND((E_CurrentCost)*(1+E_ItemInflation)^((E_years)-S_CurrentYear),0)</f>
        <v>556</v>
      </c>
      <c r="Y8" s="28">
        <f>ROUND((E_CurrentCost)*(1+E_ItemInflation)^((E_years)-S_CurrentYear),0)</f>
        <v>528</v>
      </c>
      <c r="Z8" s="28">
        <f>ROUND((E_CurrentCost)*(1+E_ItemInflation)^((E_years)-S_CurrentYear),0)</f>
        <v>502</v>
      </c>
      <c r="AA8" s="28">
        <f>ROUND((E_CurrentCost)*(1+E_ItemInflation)^((E_years)-S_CurrentYear),0)</f>
        <v>477</v>
      </c>
      <c r="AB8" s="28">
        <f>ROUND((E_CurrentCost)*(1+E_ItemInflation)^((E_years)-S_CurrentYear),0)</f>
        <v>453</v>
      </c>
      <c r="AC8" s="28">
        <f>ROUND((E_CurrentCost)*(1+E_ItemInflation)^((E_years)-S_CurrentYear),0)</f>
        <v>430</v>
      </c>
      <c r="AD8" s="28">
        <f>ROUND((E_CurrentCost)*(1+E_ItemInflation)^((E_years)-S_CurrentYear),0)</f>
        <v>409</v>
      </c>
      <c r="AE8" s="28">
        <f>ROUND((E_CurrentCost)*(1+E_ItemInflation)^((E_years)-S_CurrentYear),0)</f>
        <v>388</v>
      </c>
      <c r="AF8" s="28">
        <f>ROUND((E_CurrentCost)*(1+E_ItemInflation)^((E_years)-S_CurrentYear),0)</f>
        <v>369</v>
      </c>
      <c r="AG8" s="28">
        <f>ROUND((E_CurrentCost)*(1+E_ItemInflation)^((E_years)-S_CurrentYear),0)</f>
        <v>350</v>
      </c>
      <c r="AH8" s="28">
        <f>ROUND((E_CurrentCost)*(1+E_ItemInflation)^((E_years)-S_CurrentYear),0)</f>
        <v>333</v>
      </c>
      <c r="AI8" s="28">
        <f>ROUND((E_CurrentCost)*(1+E_ItemInflation)^((E_years)-S_CurrentYear),0)</f>
        <v>316</v>
      </c>
      <c r="AJ8" s="28">
        <f>ROUND((E_CurrentCost)*(1+E_ItemInflation)^((E_years)-S_CurrentYear),0)</f>
        <v>300</v>
      </c>
      <c r="AK8" s="28">
        <f>ROUND((E_CurrentCost)*(1+E_ItemInflation)^((E_years)-S_CurrentYear),0)</f>
        <v>285</v>
      </c>
      <c r="AL8" s="28">
        <f>ROUND((E_CurrentCost)*(1+E_ItemInflation)^((E_years)-S_CurrentYear),0)</f>
        <v>271</v>
      </c>
      <c r="AM8" s="28">
        <f>ROUND((E_CurrentCost)*(1+E_ItemInflation)^((E_years)-S_CurrentYear),0)</f>
        <v>258</v>
      </c>
      <c r="AN8" s="28">
        <f>ROUND((E_CurrentCost)*(1+E_ItemInflation)^((E_years)-S_CurrentYear),0)</f>
        <v>245</v>
      </c>
      <c r="AO8" s="28">
        <f t="shared" si="2"/>
        <v>19105</v>
      </c>
      <c r="AP8" s="45">
        <v>1.0</v>
      </c>
    </row>
    <row r="9">
      <c r="A9" s="17"/>
      <c r="B9" s="17" t="s">
        <v>46</v>
      </c>
      <c r="C9" s="19">
        <v>1.0</v>
      </c>
      <c r="D9" s="19">
        <f>1250</f>
        <v>1250</v>
      </c>
      <c r="E9" s="17" t="s">
        <v>47</v>
      </c>
      <c r="F9" s="23">
        <v>1.0</v>
      </c>
      <c r="G9" s="27">
        <v>0.0</v>
      </c>
      <c r="H9" s="28">
        <f>E_ItemizedCost*E_Share*VLOOKUP(E_ItemUnits,P_PeriodLookup,2,False)*E_ItemCount</f>
        <v>5000</v>
      </c>
      <c r="I9" s="28">
        <f>ROUND((E_CurrentCost)*(1+E_ItemInflation)^((E_years)-S_CurrentYear),0)</f>
        <v>5000</v>
      </c>
      <c r="J9" s="28">
        <f>ROUND((E_CurrentCost)*(1+E_ItemInflation)^((E_years)-S_CurrentYear),0)</f>
        <v>5000</v>
      </c>
      <c r="K9" s="28">
        <f>ROUND((E_CurrentCost)*(1+E_ItemInflation)^((E_years)-S_CurrentYear),0)</f>
        <v>5000</v>
      </c>
      <c r="L9" s="28">
        <f>ROUND((E_CurrentCost)*(1+E_ItemInflation)^((E_years)-S_CurrentYear),0)</f>
        <v>5000</v>
      </c>
      <c r="M9" s="28">
        <f>ROUND((E_CurrentCost)*(1+E_ItemInflation)^((E_years)-S_CurrentYear),0)</f>
        <v>5000</v>
      </c>
      <c r="N9" s="28">
        <f>ROUND((E_CurrentCost)*(1+E_ItemInflation)^((E_years)-S_CurrentYear),0)</f>
        <v>5000</v>
      </c>
      <c r="O9" s="28">
        <f>ROUND((E_CurrentCost)*(1+E_ItemInflation)^((E_years)-S_CurrentYear),0)</f>
        <v>5000</v>
      </c>
      <c r="P9" s="28">
        <f>ROUND((E_CurrentCost)*(1+E_ItemInflation)^((E_years)-S_CurrentYear),0)</f>
        <v>5000</v>
      </c>
      <c r="Q9" s="28">
        <f>ROUND((E_CurrentCost)*(1+E_ItemInflation)^((E_years)-S_CurrentYear),0)</f>
        <v>5000</v>
      </c>
      <c r="R9" s="28">
        <f>ROUND((E_CurrentCost)*(1+E_ItemInflation)^((E_years)-S_CurrentYear),0)</f>
        <v>5000</v>
      </c>
      <c r="S9" s="28">
        <f>ROUND((E_CurrentCost)*(1+E_ItemInflation)^((E_years)-S_CurrentYear),0)</f>
        <v>5000</v>
      </c>
      <c r="T9" s="28">
        <f>ROUND((E_CurrentCost)*(1+E_ItemInflation)^((E_years)-S_CurrentYear),0)</f>
        <v>5000</v>
      </c>
      <c r="U9" s="28">
        <f>ROUND((E_CurrentCost)*(1+E_ItemInflation)^((E_years)-S_CurrentYear),0)</f>
        <v>5000</v>
      </c>
      <c r="V9" s="28">
        <f>ROUND((E_CurrentCost)*(1+E_ItemInflation)^((E_years)-S_CurrentYear),0)</f>
        <v>5000</v>
      </c>
      <c r="W9" s="28">
        <f>ROUND((E_CurrentCost)*(1+E_ItemInflation)^((E_years)-S_CurrentYear),0)</f>
        <v>5000</v>
      </c>
      <c r="X9" s="28">
        <f>ROUND((E_CurrentCost)*(1+E_ItemInflation)^((E_years)-S_CurrentYear),0)</f>
        <v>5000</v>
      </c>
      <c r="Y9" s="28">
        <f>ROUND((E_CurrentCost)*(1+E_ItemInflation)^((E_years)-S_CurrentYear),0)</f>
        <v>5000</v>
      </c>
      <c r="Z9" s="28">
        <f>ROUND((E_CurrentCost)*(1+E_ItemInflation)^((E_years)-S_CurrentYear),0)</f>
        <v>5000</v>
      </c>
      <c r="AA9" s="28">
        <f>ROUND((E_CurrentCost)*(1+E_ItemInflation)^((E_years)-S_CurrentYear),0)</f>
        <v>5000</v>
      </c>
      <c r="AB9" s="28">
        <f>ROUND((E_CurrentCost)*(1+E_ItemInflation)^((E_years)-S_CurrentYear),0)</f>
        <v>5000</v>
      </c>
      <c r="AC9" s="28">
        <f>ROUND((E_CurrentCost)*(1+E_ItemInflation)^((E_years)-S_CurrentYear),0)</f>
        <v>5000</v>
      </c>
      <c r="AD9" s="28">
        <f>ROUND((E_CurrentCost)*(1+E_ItemInflation)^((E_years)-S_CurrentYear),0)</f>
        <v>5000</v>
      </c>
      <c r="AE9" s="28">
        <f>ROUND((E_CurrentCost)*(1+E_ItemInflation)^((E_years)-S_CurrentYear),0)</f>
        <v>5000</v>
      </c>
      <c r="AF9" s="28">
        <f>ROUND((E_CurrentCost)*(1+E_ItemInflation)^((E_years)-S_CurrentYear),0)</f>
        <v>5000</v>
      </c>
      <c r="AG9" s="28">
        <f>ROUND((E_CurrentCost)*(1+E_ItemInflation)^((E_years)-S_CurrentYear),0)</f>
        <v>5000</v>
      </c>
      <c r="AH9" s="28">
        <f>ROUND((E_CurrentCost)*(1+E_ItemInflation)^((E_years)-S_CurrentYear),0)</f>
        <v>5000</v>
      </c>
      <c r="AI9" s="28">
        <f>ROUND((E_CurrentCost)*(1+E_ItemInflation)^((E_years)-S_CurrentYear),0)</f>
        <v>5000</v>
      </c>
      <c r="AJ9" s="28">
        <f>ROUND((E_CurrentCost)*(1+E_ItemInflation)^((E_years)-S_CurrentYear),0)</f>
        <v>5000</v>
      </c>
      <c r="AK9" s="28">
        <f>ROUND((E_CurrentCost)*(1+E_ItemInflation)^((E_years)-S_CurrentYear),0)</f>
        <v>5000</v>
      </c>
      <c r="AL9" s="28">
        <f>ROUND((E_CurrentCost)*(1+E_ItemInflation)^((E_years)-S_CurrentYear),0)</f>
        <v>5000</v>
      </c>
      <c r="AM9" s="28">
        <f>ROUND((E_CurrentCost)*(1+E_ItemInflation)^((E_years)-S_CurrentYear),0)</f>
        <v>5000</v>
      </c>
      <c r="AN9" s="28">
        <f>ROUND((E_CurrentCost)*(1+E_ItemInflation)^((E_years)-S_CurrentYear),0)</f>
        <v>5000</v>
      </c>
      <c r="AO9" s="28">
        <f t="shared" si="2"/>
        <v>155000</v>
      </c>
      <c r="AP9" s="45">
        <v>1.0</v>
      </c>
    </row>
    <row r="10">
      <c r="A10" s="17"/>
      <c r="B10" s="17" t="s">
        <v>48</v>
      </c>
      <c r="C10" s="46">
        <v>1.0</v>
      </c>
      <c r="D10" s="19">
        <v>7692.307692307692</v>
      </c>
      <c r="E10" s="17" t="s">
        <v>49</v>
      </c>
      <c r="F10" s="23">
        <v>1.0</v>
      </c>
      <c r="G10" s="47">
        <v>0.005</v>
      </c>
      <c r="H10" s="28">
        <f>E_ItemizedCost*E_Share*VLOOKUP(E_ItemUnits,P_PeriodLookup,2,False)*E_ItemCount</f>
        <v>200000</v>
      </c>
      <c r="I10" s="28">
        <f>ROUND((E_CurrentCost)*(1+E_ItemInflation)^((E_years)-S_CurrentYear),0)</f>
        <v>200000</v>
      </c>
      <c r="J10" s="28">
        <f>ROUND((E_CurrentCost)*(1+E_ItemInflation)^((E_years)-S_CurrentYear),0)</f>
        <v>201000</v>
      </c>
      <c r="K10" s="28">
        <f>ROUND((E_CurrentCost)*(1+E_ItemInflation)^((E_years)-S_CurrentYear),0)</f>
        <v>202005</v>
      </c>
      <c r="L10" s="28">
        <f>ROUND((E_CurrentCost)*(1+E_ItemInflation)^((E_years)-S_CurrentYear),0)</f>
        <v>203015</v>
      </c>
      <c r="M10" s="28">
        <f>ROUND((E_CurrentCost)*(1+E_ItemInflation)^((E_years)-S_CurrentYear),0)</f>
        <v>204030</v>
      </c>
      <c r="N10" s="28">
        <f>ROUND((E_CurrentCost)*(1+E_ItemInflation)^((E_years)-S_CurrentYear),0)</f>
        <v>205050</v>
      </c>
      <c r="O10" s="28">
        <f>ROUND((E_CurrentCost)*(1+E_ItemInflation)^((E_years)-S_CurrentYear),0)</f>
        <v>206076</v>
      </c>
      <c r="P10" s="28">
        <f>ROUND((E_CurrentCost)*(1+E_ItemInflation)^((E_years)-S_CurrentYear),0)</f>
        <v>207106</v>
      </c>
      <c r="Q10" s="28">
        <f>ROUND((E_CurrentCost)*(1+E_ItemInflation)^((E_years)-S_CurrentYear),0)</f>
        <v>208141</v>
      </c>
      <c r="R10" s="28">
        <f>ROUND((E_CurrentCost)*(1+E_ItemInflation)^((E_years)-S_CurrentYear),0)</f>
        <v>209182</v>
      </c>
      <c r="S10" s="28">
        <f>ROUND((E_CurrentCost)*(1+E_ItemInflation)^((E_years)-S_CurrentYear),0)</f>
        <v>210228</v>
      </c>
      <c r="T10" s="28">
        <f>ROUND((E_CurrentCost)*(1+E_ItemInflation)^((E_years)-S_CurrentYear),0)</f>
        <v>211279</v>
      </c>
      <c r="U10" s="28">
        <f>ROUND((E_CurrentCost)*(1+E_ItemInflation)^((E_years)-S_CurrentYear),0)</f>
        <v>212336</v>
      </c>
      <c r="V10" s="28">
        <f>ROUND((E_CurrentCost)*(1+E_ItemInflation)^((E_years)-S_CurrentYear),0)</f>
        <v>213397</v>
      </c>
      <c r="W10" s="28">
        <f>ROUND((E_CurrentCost)*(1+E_ItemInflation)^((E_years)-S_CurrentYear),0)</f>
        <v>214464</v>
      </c>
      <c r="X10" s="28">
        <f>ROUND((E_CurrentCost)*(1+E_ItemInflation)^((E_years)-S_CurrentYear),0)</f>
        <v>215537</v>
      </c>
      <c r="Y10" s="28">
        <f>ROUND((E_CurrentCost)*(1+E_ItemInflation)^((E_years)-S_CurrentYear),0)</f>
        <v>216614</v>
      </c>
      <c r="Z10" s="28">
        <f>ROUND((E_CurrentCost)*(1+E_ItemInflation)^((E_years)-S_CurrentYear),0)</f>
        <v>217697</v>
      </c>
      <c r="AA10" s="28">
        <f>ROUND((E_CurrentCost)*(1+E_ItemInflation)^((E_years)-S_CurrentYear),0)</f>
        <v>218786</v>
      </c>
      <c r="AB10" s="28">
        <f>ROUND((E_CurrentCost)*(1+E_ItemInflation)^((E_years)-S_CurrentYear),0)</f>
        <v>219880</v>
      </c>
      <c r="AC10" s="28">
        <f>ROUND((E_CurrentCost)*(1+E_ItemInflation)^((E_years)-S_CurrentYear),0)</f>
        <v>220979</v>
      </c>
      <c r="AD10" s="28">
        <f>ROUND((E_CurrentCost)*(1+E_ItemInflation)^((E_years)-S_CurrentYear),0)</f>
        <v>222084</v>
      </c>
      <c r="AE10" s="28">
        <f>ROUND((E_CurrentCost)*(1+E_ItemInflation)^((E_years)-S_CurrentYear),0)</f>
        <v>223194</v>
      </c>
      <c r="AF10" s="28">
        <f>ROUND((E_CurrentCost)*(1+E_ItemInflation)^((E_years)-S_CurrentYear),0)</f>
        <v>224310</v>
      </c>
      <c r="AG10" s="28">
        <f>ROUND((E_CurrentCost)*(1+E_ItemInflation)^((E_years)-S_CurrentYear),0)</f>
        <v>225432</v>
      </c>
      <c r="AH10" s="28">
        <f>ROUND((E_CurrentCost)*(1+E_ItemInflation)^((E_years)-S_CurrentYear),0)</f>
        <v>226559</v>
      </c>
      <c r="AI10" s="28">
        <f>ROUND((E_CurrentCost)*(1+E_ItemInflation)^((E_years)-S_CurrentYear),0)</f>
        <v>227692</v>
      </c>
      <c r="AJ10" s="28">
        <f>ROUND((E_CurrentCost)*(1+E_ItemInflation)^((E_years)-S_CurrentYear),0)</f>
        <v>228830</v>
      </c>
      <c r="AK10" s="28">
        <f>ROUND((E_CurrentCost)*(1+E_ItemInflation)^((E_years)-S_CurrentYear),0)</f>
        <v>229975</v>
      </c>
      <c r="AL10" s="28">
        <f>ROUND((E_CurrentCost)*(1+E_ItemInflation)^((E_years)-S_CurrentYear),0)</f>
        <v>231124</v>
      </c>
      <c r="AM10" s="28">
        <f>ROUND((E_CurrentCost)*(1+E_ItemInflation)^((E_years)-S_CurrentYear),0)</f>
        <v>232280</v>
      </c>
      <c r="AN10" s="28">
        <f>ROUND((E_CurrentCost)*(1+E_ItemInflation)^((E_years)-S_CurrentYear),0)</f>
        <v>233441</v>
      </c>
      <c r="AO10" s="28">
        <f t="shared" si="2"/>
        <v>6688282</v>
      </c>
      <c r="AP10" s="45">
        <v>1.0</v>
      </c>
    </row>
  </sheetData>
  <dataValidations>
    <dataValidation type="decimal" operator="greaterThanOrEqual" allowBlank="1" showDropDown="1" showInputMessage="1" prompt="Enter the cost of the item" sqref="D2:D10">
      <formula1>0.0</formula1>
    </dataValidation>
    <dataValidation type="decimal" allowBlank="1" showDropDown="1" showInputMessage="1" showErrorMessage="1" prompt="Some values can be expected to grow at a different rate than just overall inflation. Enter a number from -10% to 10%." sqref="G2:G10">
      <formula1>-1.0</formula1>
      <formula2>1.0</formula2>
    </dataValidation>
    <dataValidation type="list" allowBlank="1" sqref="E2:E10">
      <formula1>P_PeriodChoices</formula1>
    </dataValidation>
    <dataValidation type="decimal" operator="greaterThanOrEqual" allowBlank="1" showDropDown="1" showInputMessage="1" prompt="Enter the number of Items" sqref="C2:C10">
      <formula1>0.0</formula1>
    </dataValidation>
    <dataValidation type="decimal" allowBlank="1" showDropDown="1" showInputMessage="1" showErrorMessage="1" prompt="Enter a value between 0 and 100 percent" sqref="F2:F10">
      <formula1>0.0</formula1>
      <formula2>1.0</formula2>
    </dataValidation>
  </dataValidations>
  <printOptions/>
  <pageMargins bottom="0.75" footer="0.0" header="0.0" left="0.7" right="0.7" top="0.75"/>
  <pageSetup orientation="portrait" pageOrder="overThenDown"/>
  <headerFooter>
    <oddHeader>&amp;RPage &amp;P of </oddHeader>
    <oddFooter>&amp;R&amp;A - Page 3.3 3.4</oddFooter>
  </headerFooter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 outlineLevelCol="1"/>
  <cols>
    <col customWidth="1" min="1" max="2" width="14.86"/>
    <col customWidth="1" min="3" max="3" width="6.71"/>
    <col customWidth="1" min="4" max="4" width="9.29"/>
    <col customWidth="1" min="5" max="5" width="5.43"/>
    <col customWidth="1" min="6" max="6" width="12.14"/>
    <col customWidth="1" min="7" max="7" width="8.71"/>
    <col customWidth="1" hidden="1" min="8" max="39" width="6.71" outlineLevel="1"/>
    <col customWidth="1" hidden="1" min="40" max="41" width="9.29" outlineLevel="1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1" t="s">
        <v>5</v>
      </c>
      <c r="G1" s="1" t="s">
        <v>6</v>
      </c>
      <c r="H1" s="5">
        <f>S_CurrentYear</f>
        <v>2019</v>
      </c>
      <c r="I1" s="13">
        <f t="shared" ref="I1:AM1" si="1">H1+1</f>
        <v>2020</v>
      </c>
      <c r="J1" s="13">
        <f t="shared" si="1"/>
        <v>2021</v>
      </c>
      <c r="K1" s="13">
        <f t="shared" si="1"/>
        <v>2022</v>
      </c>
      <c r="L1" s="13">
        <f t="shared" si="1"/>
        <v>2023</v>
      </c>
      <c r="M1" s="13">
        <f t="shared" si="1"/>
        <v>2024</v>
      </c>
      <c r="N1" s="13">
        <f t="shared" si="1"/>
        <v>2025</v>
      </c>
      <c r="O1" s="13">
        <f t="shared" si="1"/>
        <v>2026</v>
      </c>
      <c r="P1" s="13">
        <f t="shared" si="1"/>
        <v>2027</v>
      </c>
      <c r="Q1" s="13">
        <f t="shared" si="1"/>
        <v>2028</v>
      </c>
      <c r="R1" s="13">
        <f t="shared" si="1"/>
        <v>2029</v>
      </c>
      <c r="S1" s="13">
        <f t="shared" si="1"/>
        <v>2030</v>
      </c>
      <c r="T1" s="13">
        <f t="shared" si="1"/>
        <v>2031</v>
      </c>
      <c r="U1" s="13">
        <f t="shared" si="1"/>
        <v>2032</v>
      </c>
      <c r="V1" s="13">
        <f t="shared" si="1"/>
        <v>2033</v>
      </c>
      <c r="W1" s="13">
        <f t="shared" si="1"/>
        <v>2034</v>
      </c>
      <c r="X1" s="13">
        <f t="shared" si="1"/>
        <v>2035</v>
      </c>
      <c r="Y1" s="13">
        <f t="shared" si="1"/>
        <v>2036</v>
      </c>
      <c r="Z1" s="13">
        <f t="shared" si="1"/>
        <v>2037</v>
      </c>
      <c r="AA1" s="13">
        <f t="shared" si="1"/>
        <v>2038</v>
      </c>
      <c r="AB1" s="13">
        <f t="shared" si="1"/>
        <v>2039</v>
      </c>
      <c r="AC1" s="13">
        <f t="shared" si="1"/>
        <v>2040</v>
      </c>
      <c r="AD1" s="13">
        <f t="shared" si="1"/>
        <v>2041</v>
      </c>
      <c r="AE1" s="13">
        <f t="shared" si="1"/>
        <v>2042</v>
      </c>
      <c r="AF1" s="13">
        <f t="shared" si="1"/>
        <v>2043</v>
      </c>
      <c r="AG1" s="13">
        <f t="shared" si="1"/>
        <v>2044</v>
      </c>
      <c r="AH1" s="13">
        <f t="shared" si="1"/>
        <v>2045</v>
      </c>
      <c r="AI1" s="13">
        <f t="shared" si="1"/>
        <v>2046</v>
      </c>
      <c r="AJ1" s="13">
        <f t="shared" si="1"/>
        <v>2047</v>
      </c>
      <c r="AK1" s="13">
        <f t="shared" si="1"/>
        <v>2048</v>
      </c>
      <c r="AL1" s="13">
        <f t="shared" si="1"/>
        <v>2049</v>
      </c>
      <c r="AM1" s="13">
        <f t="shared" si="1"/>
        <v>2050</v>
      </c>
      <c r="AN1" s="15" t="s">
        <v>14</v>
      </c>
      <c r="AO1" s="15" t="s">
        <v>9</v>
      </c>
    </row>
    <row r="2">
      <c r="A2" s="18" t="s">
        <v>16</v>
      </c>
      <c r="B2" s="18" t="s">
        <v>17</v>
      </c>
      <c r="C2" s="20">
        <v>36000.0</v>
      </c>
      <c r="D2" s="22" t="s">
        <v>18</v>
      </c>
      <c r="E2" s="24">
        <v>1.0</v>
      </c>
      <c r="F2" s="25">
        <v>0.0</v>
      </c>
      <c r="G2" s="29">
        <f>R_ItemValue*vlookup(R_Period,P_PeriodLookup,2,FALSE)*R_Share</f>
        <v>432000</v>
      </c>
      <c r="H2" s="30">
        <f>ROUND((R_AnnualCost)*(1+R_ItemInflation)^((R_years)-S_CurrentYear),0)</f>
        <v>432000</v>
      </c>
      <c r="I2" s="30">
        <f>ROUND((R_AnnualCost)*(1+R_ItemInflation)^((R_years)-S_CurrentYear),0)</f>
        <v>432000</v>
      </c>
      <c r="J2" s="30">
        <f>ROUND((R_AnnualCost)*(1+R_ItemInflation)^((R_years)-S_CurrentYear),0)</f>
        <v>432000</v>
      </c>
      <c r="K2" s="30">
        <f>ROUND((R_AnnualCost)*(1+R_ItemInflation)^((R_years)-S_CurrentYear),0)</f>
        <v>432000</v>
      </c>
      <c r="L2" s="30">
        <f>ROUND((R_AnnualCost)*(1+R_ItemInflation)^((R_years)-S_CurrentYear),0)</f>
        <v>432000</v>
      </c>
      <c r="M2" s="30">
        <f>ROUND((R_AnnualCost)*(1+R_ItemInflation)^((R_years)-S_CurrentYear),0)</f>
        <v>432000</v>
      </c>
      <c r="N2" s="30">
        <f>ROUND((R_AnnualCost)*(1+R_ItemInflation)^((R_years)-S_CurrentYear),0)</f>
        <v>432000</v>
      </c>
      <c r="O2" s="30">
        <f>ROUND((R_AnnualCost)*(1+R_ItemInflation)^((R_years)-S_CurrentYear),0)</f>
        <v>432000</v>
      </c>
      <c r="P2" s="30">
        <f>ROUND((R_AnnualCost)*(1+R_ItemInflation)^((R_years)-S_CurrentYear),0)</f>
        <v>432000</v>
      </c>
      <c r="Q2" s="30">
        <f>ROUND((R_AnnualCost)*(1+R_ItemInflation)^((R_years)-S_CurrentYear),0)</f>
        <v>432000</v>
      </c>
      <c r="R2" s="30">
        <f>ROUND((R_AnnualCost)*(1+R_ItemInflation)^((R_years)-S_CurrentYear),0)</f>
        <v>432000</v>
      </c>
      <c r="S2" s="30">
        <f>ROUND((R_AnnualCost)*(1+R_ItemInflation)^((R_years)-S_CurrentYear),0)</f>
        <v>432000</v>
      </c>
      <c r="T2" s="30">
        <f>ROUND((R_AnnualCost)*(1+R_ItemInflation)^((R_years)-S_CurrentYear),0)</f>
        <v>432000</v>
      </c>
      <c r="U2" s="30">
        <f>ROUND((R_AnnualCost)*(1+R_ItemInflation)^((R_years)-S_CurrentYear),0)</f>
        <v>432000</v>
      </c>
      <c r="V2" s="30">
        <f>ROUND((R_AnnualCost)*(1+R_ItemInflation)^((R_years)-S_CurrentYear),0)</f>
        <v>432000</v>
      </c>
      <c r="W2" s="30">
        <f>ROUND((R_AnnualCost)*(1+R_ItemInflation)^((R_years)-S_CurrentYear),0)</f>
        <v>432000</v>
      </c>
      <c r="X2" s="30">
        <f>ROUND((R_AnnualCost)*(1+R_ItemInflation)^((R_years)-S_CurrentYear),0)</f>
        <v>432000</v>
      </c>
      <c r="Y2" s="30">
        <f>ROUND((R_AnnualCost)*(1+R_ItemInflation)^((R_years)-S_CurrentYear),0)</f>
        <v>432000</v>
      </c>
      <c r="Z2" s="30">
        <f>ROUND((R_AnnualCost)*(1+R_ItemInflation)^((R_years)-S_CurrentYear),0)</f>
        <v>432000</v>
      </c>
      <c r="AA2" s="30">
        <f>ROUND((R_AnnualCost)*(1+R_ItemInflation)^((R_years)-S_CurrentYear),0)</f>
        <v>432000</v>
      </c>
      <c r="AB2" s="30">
        <f>ROUND((R_AnnualCost)*(1+R_ItemInflation)^((R_years)-S_CurrentYear),0)</f>
        <v>432000</v>
      </c>
      <c r="AC2" s="30">
        <f>ROUND((R_AnnualCost)*(1+R_ItemInflation)^((R_years)-S_CurrentYear),0)</f>
        <v>432000</v>
      </c>
      <c r="AD2" s="30">
        <f>ROUND((R_AnnualCost)*(1+R_ItemInflation)^((R_years)-S_CurrentYear),0)</f>
        <v>432000</v>
      </c>
      <c r="AE2" s="30">
        <f>ROUND((R_AnnualCost)*(1+R_ItemInflation)^((R_years)-S_CurrentYear),0)</f>
        <v>432000</v>
      </c>
      <c r="AF2" s="30">
        <f>ROUND((R_AnnualCost)*(1+R_ItemInflation)^((R_years)-S_CurrentYear),0)</f>
        <v>432000</v>
      </c>
      <c r="AG2" s="30">
        <f>ROUND((R_AnnualCost)*(1+R_ItemInflation)^((R_years)-S_CurrentYear),0)</f>
        <v>432000</v>
      </c>
      <c r="AH2" s="30">
        <f>ROUND((R_AnnualCost)*(1+R_ItemInflation)^((R_years)-S_CurrentYear),0)</f>
        <v>432000</v>
      </c>
      <c r="AI2" s="30">
        <f>ROUND((R_AnnualCost)*(1+R_ItemInflation)^((R_years)-S_CurrentYear),0)</f>
        <v>432000</v>
      </c>
      <c r="AJ2" s="30">
        <f>ROUND((R_AnnualCost)*(1+R_ItemInflation)^((R_years)-S_CurrentYear),0)</f>
        <v>432000</v>
      </c>
      <c r="AK2" s="30">
        <f>ROUND((R_AnnualCost)*(1+R_ItemInflation)^((R_years)-S_CurrentYear),0)</f>
        <v>432000</v>
      </c>
      <c r="AL2" s="30">
        <f>ROUND((R_AnnualCost)*(1+R_ItemInflation)^((R_years)-S_CurrentYear),0)</f>
        <v>432000</v>
      </c>
      <c r="AM2" s="30">
        <f>ROUND((R_AnnualCost)*(1+R_ItemInflation)^((R_years)-S_CurrentYear),0)</f>
        <v>432000</v>
      </c>
      <c r="AN2" s="42">
        <f t="shared" ref="AN2:AN5" si="2">SUM(H2:AL2)</f>
        <v>13392000</v>
      </c>
      <c r="AO2" s="43">
        <v>1.0</v>
      </c>
    </row>
    <row r="3">
      <c r="A3" s="18" t="s">
        <v>30</v>
      </c>
      <c r="B3" s="18" t="s">
        <v>31</v>
      </c>
      <c r="C3" s="20">
        <v>0.0</v>
      </c>
      <c r="D3" s="44" t="s">
        <v>19</v>
      </c>
      <c r="E3" s="24">
        <v>1.0</v>
      </c>
      <c r="F3" s="25">
        <v>0.0</v>
      </c>
      <c r="G3" s="29">
        <f>R_ItemValue*vlookup(R_Period,P_PeriodLookup,2,FALSE)*R_Share</f>
        <v>0</v>
      </c>
      <c r="H3" s="30">
        <f>ROUND((R_AnnualCost)*(1+R_ItemInflation)^((R_years)-S_CurrentYear),0)</f>
        <v>0</v>
      </c>
      <c r="I3" s="30">
        <f>ROUND((R_AnnualCost)*(1+R_ItemInflation)^((R_years)-S_CurrentYear),0)</f>
        <v>0</v>
      </c>
      <c r="J3" s="30">
        <f>ROUND((R_AnnualCost)*(1+R_ItemInflation)^((R_years)-S_CurrentYear),0)</f>
        <v>0</v>
      </c>
      <c r="K3" s="30">
        <f>ROUND((R_AnnualCost)*(1+R_ItemInflation)^((R_years)-S_CurrentYear),0)</f>
        <v>0</v>
      </c>
      <c r="L3" s="30">
        <f>ROUND((R_AnnualCost)*(1+R_ItemInflation)^((R_years)-S_CurrentYear),0)</f>
        <v>0</v>
      </c>
      <c r="M3" s="30">
        <f>ROUND((R_AnnualCost)*(1+R_ItemInflation)^((R_years)-S_CurrentYear),0)</f>
        <v>0</v>
      </c>
      <c r="N3" s="30">
        <f>ROUND((R_AnnualCost)*(1+R_ItemInflation)^((R_years)-S_CurrentYear),0)</f>
        <v>0</v>
      </c>
      <c r="O3" s="30">
        <f>ROUND((R_AnnualCost)*(1+R_ItemInflation)^((R_years)-S_CurrentYear),0)</f>
        <v>0</v>
      </c>
      <c r="P3" s="30">
        <f>ROUND((R_AnnualCost)*(1+R_ItemInflation)^((R_years)-S_CurrentYear),0)</f>
        <v>0</v>
      </c>
      <c r="Q3" s="30">
        <f>ROUND((R_AnnualCost)*(1+R_ItemInflation)^((R_years)-S_CurrentYear),0)</f>
        <v>0</v>
      </c>
      <c r="R3" s="30">
        <f>ROUND((R_AnnualCost)*(1+R_ItemInflation)^((R_years)-S_CurrentYear),0)</f>
        <v>0</v>
      </c>
      <c r="S3" s="30">
        <f>ROUND((R_AnnualCost)*(1+R_ItemInflation)^((R_years)-S_CurrentYear),0)</f>
        <v>0</v>
      </c>
      <c r="T3" s="30">
        <f>ROUND((R_AnnualCost)*(1+R_ItemInflation)^((R_years)-S_CurrentYear),0)</f>
        <v>0</v>
      </c>
      <c r="U3" s="30">
        <f>ROUND((R_AnnualCost)*(1+R_ItemInflation)^((R_years)-S_CurrentYear),0)</f>
        <v>0</v>
      </c>
      <c r="V3" s="30">
        <f>ROUND((R_AnnualCost)*(1+R_ItemInflation)^((R_years)-S_CurrentYear),0)</f>
        <v>0</v>
      </c>
      <c r="W3" s="30">
        <f>ROUND((R_AnnualCost)*(1+R_ItemInflation)^((R_years)-S_CurrentYear),0)</f>
        <v>0</v>
      </c>
      <c r="X3" s="30">
        <f>ROUND((R_AnnualCost)*(1+R_ItemInflation)^((R_years)-S_CurrentYear),0)</f>
        <v>0</v>
      </c>
      <c r="Y3" s="30">
        <f>ROUND((R_AnnualCost)*(1+R_ItemInflation)^((R_years)-S_CurrentYear),0)</f>
        <v>0</v>
      </c>
      <c r="Z3" s="30">
        <f>ROUND((R_AnnualCost)*(1+R_ItemInflation)^((R_years)-S_CurrentYear),0)</f>
        <v>0</v>
      </c>
      <c r="AA3" s="30">
        <f>ROUND((R_AnnualCost)*(1+R_ItemInflation)^((R_years)-S_CurrentYear),0)</f>
        <v>0</v>
      </c>
      <c r="AB3" s="30">
        <f>ROUND((R_AnnualCost)*(1+R_ItemInflation)^((R_years)-S_CurrentYear),0)</f>
        <v>0</v>
      </c>
      <c r="AC3" s="30">
        <f>ROUND((R_AnnualCost)*(1+R_ItemInflation)^((R_years)-S_CurrentYear),0)</f>
        <v>0</v>
      </c>
      <c r="AD3" s="30">
        <f>ROUND((R_AnnualCost)*(1+R_ItemInflation)^((R_years)-S_CurrentYear),0)</f>
        <v>0</v>
      </c>
      <c r="AE3" s="30">
        <f>ROUND((R_AnnualCost)*(1+R_ItemInflation)^((R_years)-S_CurrentYear),0)</f>
        <v>0</v>
      </c>
      <c r="AF3" s="30">
        <f>ROUND((R_AnnualCost)*(1+R_ItemInflation)^((R_years)-S_CurrentYear),0)</f>
        <v>0</v>
      </c>
      <c r="AG3" s="30">
        <f>ROUND((R_AnnualCost)*(1+R_ItemInflation)^((R_years)-S_CurrentYear),0)</f>
        <v>0</v>
      </c>
      <c r="AH3" s="30">
        <f>ROUND((R_AnnualCost)*(1+R_ItemInflation)^((R_years)-S_CurrentYear),0)</f>
        <v>0</v>
      </c>
      <c r="AI3" s="30">
        <f>ROUND((R_AnnualCost)*(1+R_ItemInflation)^((R_years)-S_CurrentYear),0)</f>
        <v>0</v>
      </c>
      <c r="AJ3" s="30">
        <f>ROUND((R_AnnualCost)*(1+R_ItemInflation)^((R_years)-S_CurrentYear),0)</f>
        <v>0</v>
      </c>
      <c r="AK3" s="30">
        <f>ROUND((R_AnnualCost)*(1+R_ItemInflation)^((R_years)-S_CurrentYear),0)</f>
        <v>0</v>
      </c>
      <c r="AL3" s="30">
        <f>ROUND((R_AnnualCost)*(1+R_ItemInflation)^((R_years)-S_CurrentYear),0)</f>
        <v>0</v>
      </c>
      <c r="AM3" s="30">
        <f>ROUND((R_AnnualCost)*(1+R_ItemInflation)^((R_years)-S_CurrentYear),0)</f>
        <v>0</v>
      </c>
      <c r="AN3" s="42">
        <f t="shared" si="2"/>
        <v>0</v>
      </c>
      <c r="AO3" s="43">
        <v>1.0</v>
      </c>
    </row>
    <row r="4">
      <c r="A4" s="18" t="s">
        <v>35</v>
      </c>
      <c r="B4" s="18" t="s">
        <v>36</v>
      </c>
      <c r="C4" s="20">
        <v>0.0</v>
      </c>
      <c r="D4" s="44" t="s">
        <v>19</v>
      </c>
      <c r="E4" s="24">
        <v>1.0</v>
      </c>
      <c r="F4" s="25">
        <v>0.0</v>
      </c>
      <c r="G4" s="29">
        <f>R_ItemValue*vlookup(R_Period,P_PeriodLookup,2,FALSE)*R_Share</f>
        <v>0</v>
      </c>
      <c r="H4" s="30">
        <f>ROUND((R_AnnualCost)*(1+R_ItemInflation)^((R_years)-S_CurrentYear),0)</f>
        <v>0</v>
      </c>
      <c r="I4" s="30">
        <f>ROUND((R_AnnualCost)*(1+R_ItemInflation)^((R_years)-S_CurrentYear),0)</f>
        <v>0</v>
      </c>
      <c r="J4" s="30">
        <f>ROUND((R_AnnualCost)*(1+R_ItemInflation)^((R_years)-S_CurrentYear),0)</f>
        <v>0</v>
      </c>
      <c r="K4" s="30">
        <f>ROUND((R_AnnualCost)*(1+R_ItemInflation)^((R_years)-S_CurrentYear),0)</f>
        <v>0</v>
      </c>
      <c r="L4" s="30">
        <f>ROUND((R_AnnualCost)*(1+R_ItemInflation)^((R_years)-S_CurrentYear),0)</f>
        <v>0</v>
      </c>
      <c r="M4" s="30">
        <f>ROUND((R_AnnualCost)*(1+R_ItemInflation)^((R_years)-S_CurrentYear),0)</f>
        <v>0</v>
      </c>
      <c r="N4" s="30">
        <f>ROUND((R_AnnualCost)*(1+R_ItemInflation)^((R_years)-S_CurrentYear),0)</f>
        <v>0</v>
      </c>
      <c r="O4" s="30">
        <f>ROUND((R_AnnualCost)*(1+R_ItemInflation)^((R_years)-S_CurrentYear),0)</f>
        <v>0</v>
      </c>
      <c r="P4" s="30">
        <f>ROUND((R_AnnualCost)*(1+R_ItemInflation)^((R_years)-S_CurrentYear),0)</f>
        <v>0</v>
      </c>
      <c r="Q4" s="30">
        <f>ROUND((R_AnnualCost)*(1+R_ItemInflation)^((R_years)-S_CurrentYear),0)</f>
        <v>0</v>
      </c>
      <c r="R4" s="30">
        <f>ROUND((R_AnnualCost)*(1+R_ItemInflation)^((R_years)-S_CurrentYear),0)</f>
        <v>0</v>
      </c>
      <c r="S4" s="30">
        <f>ROUND((R_AnnualCost)*(1+R_ItemInflation)^((R_years)-S_CurrentYear),0)</f>
        <v>0</v>
      </c>
      <c r="T4" s="30">
        <f>ROUND((R_AnnualCost)*(1+R_ItemInflation)^((R_years)-S_CurrentYear),0)</f>
        <v>0</v>
      </c>
      <c r="U4" s="30">
        <f>ROUND((R_AnnualCost)*(1+R_ItemInflation)^((R_years)-S_CurrentYear),0)</f>
        <v>0</v>
      </c>
      <c r="V4" s="30">
        <f>ROUND((R_AnnualCost)*(1+R_ItemInflation)^((R_years)-S_CurrentYear),0)</f>
        <v>0</v>
      </c>
      <c r="W4" s="30">
        <f>ROUND((R_AnnualCost)*(1+R_ItemInflation)^((R_years)-S_CurrentYear),0)</f>
        <v>0</v>
      </c>
      <c r="X4" s="30">
        <f>ROUND((R_AnnualCost)*(1+R_ItemInflation)^((R_years)-S_CurrentYear),0)</f>
        <v>0</v>
      </c>
      <c r="Y4" s="30">
        <f>ROUND((R_AnnualCost)*(1+R_ItemInflation)^((R_years)-S_CurrentYear),0)</f>
        <v>0</v>
      </c>
      <c r="Z4" s="30">
        <f>ROUND((R_AnnualCost)*(1+R_ItemInflation)^((R_years)-S_CurrentYear),0)</f>
        <v>0</v>
      </c>
      <c r="AA4" s="30">
        <f>ROUND((R_AnnualCost)*(1+R_ItemInflation)^((R_years)-S_CurrentYear),0)</f>
        <v>0</v>
      </c>
      <c r="AB4" s="30">
        <f>ROUND((R_AnnualCost)*(1+R_ItemInflation)^((R_years)-S_CurrentYear),0)</f>
        <v>0</v>
      </c>
      <c r="AC4" s="30">
        <f>ROUND((R_AnnualCost)*(1+R_ItemInflation)^((R_years)-S_CurrentYear),0)</f>
        <v>0</v>
      </c>
      <c r="AD4" s="30">
        <f>ROUND((R_AnnualCost)*(1+R_ItemInflation)^((R_years)-S_CurrentYear),0)</f>
        <v>0</v>
      </c>
      <c r="AE4" s="30">
        <f>ROUND((R_AnnualCost)*(1+R_ItemInflation)^((R_years)-S_CurrentYear),0)</f>
        <v>0</v>
      </c>
      <c r="AF4" s="30">
        <f>ROUND((R_AnnualCost)*(1+R_ItemInflation)^((R_years)-S_CurrentYear),0)</f>
        <v>0</v>
      </c>
      <c r="AG4" s="30">
        <f>ROUND((R_AnnualCost)*(1+R_ItemInflation)^((R_years)-S_CurrentYear),0)</f>
        <v>0</v>
      </c>
      <c r="AH4" s="30">
        <f>ROUND((R_AnnualCost)*(1+R_ItemInflation)^((R_years)-S_CurrentYear),0)</f>
        <v>0</v>
      </c>
      <c r="AI4" s="30">
        <f>ROUND((R_AnnualCost)*(1+R_ItemInflation)^((R_years)-S_CurrentYear),0)</f>
        <v>0</v>
      </c>
      <c r="AJ4" s="30">
        <f>ROUND((R_AnnualCost)*(1+R_ItemInflation)^((R_years)-S_CurrentYear),0)</f>
        <v>0</v>
      </c>
      <c r="AK4" s="30">
        <f>ROUND((R_AnnualCost)*(1+R_ItemInflation)^((R_years)-S_CurrentYear),0)</f>
        <v>0</v>
      </c>
      <c r="AL4" s="30">
        <f>ROUND((R_AnnualCost)*(1+R_ItemInflation)^((R_years)-S_CurrentYear),0)</f>
        <v>0</v>
      </c>
      <c r="AM4" s="30">
        <f>ROUND((R_AnnualCost)*(1+R_ItemInflation)^((R_years)-S_CurrentYear),0)</f>
        <v>0</v>
      </c>
      <c r="AN4" s="42">
        <f t="shared" si="2"/>
        <v>0</v>
      </c>
      <c r="AO4" s="43">
        <v>1.0</v>
      </c>
    </row>
    <row r="5">
      <c r="A5" s="18"/>
      <c r="B5" s="18" t="s">
        <v>39</v>
      </c>
      <c r="C5" s="20">
        <v>9000.0</v>
      </c>
      <c r="D5" s="44" t="s">
        <v>19</v>
      </c>
      <c r="E5" s="24">
        <v>1.0</v>
      </c>
      <c r="F5" s="25">
        <v>0.0</v>
      </c>
      <c r="G5" s="29">
        <f>R_ItemValue*vlookup(R_Period,P_PeriodLookup,2,FALSE)*R_Share</f>
        <v>9000</v>
      </c>
      <c r="H5" s="30">
        <f>ROUND((R_AnnualCost)*(1+R_ItemInflation)^((R_years)-S_CurrentYear),0)</f>
        <v>9000</v>
      </c>
      <c r="I5" s="30">
        <f>ROUND((R_AnnualCost)*(1+R_ItemInflation)^((R_years)-S_CurrentYear),0)</f>
        <v>9000</v>
      </c>
      <c r="J5" s="30">
        <f>ROUND((R_AnnualCost)*(1+R_ItemInflation)^((R_years)-S_CurrentYear),0)</f>
        <v>9000</v>
      </c>
      <c r="K5" s="30">
        <f>ROUND((R_AnnualCost)*(1+R_ItemInflation)^((R_years)-S_CurrentYear),0)</f>
        <v>9000</v>
      </c>
      <c r="L5" s="30">
        <f>ROUND((R_AnnualCost)*(1+R_ItemInflation)^((R_years)-S_CurrentYear),0)</f>
        <v>9000</v>
      </c>
      <c r="M5" s="30">
        <f>ROUND((R_AnnualCost)*(1+R_ItemInflation)^((R_years)-S_CurrentYear),0)</f>
        <v>9000</v>
      </c>
      <c r="N5" s="30">
        <f>ROUND((R_AnnualCost)*(1+R_ItemInflation)^((R_years)-S_CurrentYear),0)</f>
        <v>9000</v>
      </c>
      <c r="O5" s="30">
        <f>ROUND((R_AnnualCost)*(1+R_ItemInflation)^((R_years)-S_CurrentYear),0)</f>
        <v>9000</v>
      </c>
      <c r="P5" s="30">
        <f>ROUND((R_AnnualCost)*(1+R_ItemInflation)^((R_years)-S_CurrentYear),0)</f>
        <v>9000</v>
      </c>
      <c r="Q5" s="30">
        <f>ROUND((R_AnnualCost)*(1+R_ItemInflation)^((R_years)-S_CurrentYear),0)</f>
        <v>9000</v>
      </c>
      <c r="R5" s="30">
        <f>ROUND((R_AnnualCost)*(1+R_ItemInflation)^((R_years)-S_CurrentYear),0)</f>
        <v>9000</v>
      </c>
      <c r="S5" s="30">
        <f>ROUND((R_AnnualCost)*(1+R_ItemInflation)^((R_years)-S_CurrentYear),0)</f>
        <v>9000</v>
      </c>
      <c r="T5" s="30">
        <f>ROUND((R_AnnualCost)*(1+R_ItemInflation)^((R_years)-S_CurrentYear),0)</f>
        <v>9000</v>
      </c>
      <c r="U5" s="30">
        <f>ROUND((R_AnnualCost)*(1+R_ItemInflation)^((R_years)-S_CurrentYear),0)</f>
        <v>9000</v>
      </c>
      <c r="V5" s="30">
        <f>ROUND((R_AnnualCost)*(1+R_ItemInflation)^((R_years)-S_CurrentYear),0)</f>
        <v>9000</v>
      </c>
      <c r="W5" s="30">
        <f>ROUND((R_AnnualCost)*(1+R_ItemInflation)^((R_years)-S_CurrentYear),0)</f>
        <v>9000</v>
      </c>
      <c r="X5" s="30">
        <f>ROUND((R_AnnualCost)*(1+R_ItemInflation)^((R_years)-S_CurrentYear),0)</f>
        <v>9000</v>
      </c>
      <c r="Y5" s="30">
        <f>ROUND((R_AnnualCost)*(1+R_ItemInflation)^((R_years)-S_CurrentYear),0)</f>
        <v>9000</v>
      </c>
      <c r="Z5" s="30">
        <f>ROUND((R_AnnualCost)*(1+R_ItemInflation)^((R_years)-S_CurrentYear),0)</f>
        <v>9000</v>
      </c>
      <c r="AA5" s="30">
        <f>ROUND((R_AnnualCost)*(1+R_ItemInflation)^((R_years)-S_CurrentYear),0)</f>
        <v>9000</v>
      </c>
      <c r="AB5" s="30">
        <f>ROUND((R_AnnualCost)*(1+R_ItemInflation)^((R_years)-S_CurrentYear),0)</f>
        <v>9000</v>
      </c>
      <c r="AC5" s="30">
        <f>ROUND((R_AnnualCost)*(1+R_ItemInflation)^((R_years)-S_CurrentYear),0)</f>
        <v>9000</v>
      </c>
      <c r="AD5" s="30">
        <f>ROUND((R_AnnualCost)*(1+R_ItemInflation)^((R_years)-S_CurrentYear),0)</f>
        <v>9000</v>
      </c>
      <c r="AE5" s="30">
        <f>ROUND((R_AnnualCost)*(1+R_ItemInflation)^((R_years)-S_CurrentYear),0)</f>
        <v>9000</v>
      </c>
      <c r="AF5" s="30">
        <f>ROUND((R_AnnualCost)*(1+R_ItemInflation)^((R_years)-S_CurrentYear),0)</f>
        <v>9000</v>
      </c>
      <c r="AG5" s="30">
        <f>ROUND((R_AnnualCost)*(1+R_ItemInflation)^((R_years)-S_CurrentYear),0)</f>
        <v>9000</v>
      </c>
      <c r="AH5" s="30">
        <f>ROUND((R_AnnualCost)*(1+R_ItemInflation)^((R_years)-S_CurrentYear),0)</f>
        <v>9000</v>
      </c>
      <c r="AI5" s="30">
        <f>ROUND((R_AnnualCost)*(1+R_ItemInflation)^((R_years)-S_CurrentYear),0)</f>
        <v>9000</v>
      </c>
      <c r="AJ5" s="30">
        <f>ROUND((R_AnnualCost)*(1+R_ItemInflation)^((R_years)-S_CurrentYear),0)</f>
        <v>9000</v>
      </c>
      <c r="AK5" s="30">
        <f>ROUND((R_AnnualCost)*(1+R_ItemInflation)^((R_years)-S_CurrentYear),0)</f>
        <v>9000</v>
      </c>
      <c r="AL5" s="30">
        <f>ROUND((R_AnnualCost)*(1+R_ItemInflation)^((R_years)-S_CurrentYear),0)</f>
        <v>9000</v>
      </c>
      <c r="AM5" s="30">
        <f>ROUND((R_AnnualCost)*(1+R_ItemInflation)^((R_years)-S_CurrentYear),0)</f>
        <v>9000</v>
      </c>
      <c r="AN5" s="42">
        <f t="shared" si="2"/>
        <v>279000</v>
      </c>
      <c r="AO5" s="43">
        <v>1.0</v>
      </c>
    </row>
  </sheetData>
  <conditionalFormatting sqref="H2:AM5">
    <cfRule type="cellIs" dxfId="0" priority="1" operator="equal">
      <formula>"TRUE"</formula>
    </cfRule>
  </conditionalFormatting>
  <dataValidations>
    <dataValidation type="list" allowBlank="1" sqref="D2:D5">
      <formula1>P_PeriodChoices</formula1>
    </dataValidation>
  </dataValidations>
  <printOptions/>
  <pageMargins bottom="0.75" footer="0.0" header="0.0" left="0.7" right="0.7" top="0.75"/>
  <pageSetup orientation="portrait" pageOrder="overThenDown"/>
  <headerFooter>
    <oddHeader>&amp;RPage &amp;P of </oddHeader>
    <oddFooter>&amp;R&amp;A - Page 3.3 3.4</oddFooter>
  </headerFooter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 outlineLevelCol="1"/>
  <cols>
    <col customWidth="1" min="1" max="1" width="40.29"/>
    <col customWidth="1" min="2" max="2" width="29.14"/>
    <col customWidth="1" min="3" max="3" width="5.57"/>
    <col customWidth="1" min="4" max="4" width="9.57"/>
    <col customWidth="1" min="5" max="5" width="10.86"/>
    <col customWidth="1" min="6" max="6" width="6.14"/>
    <col customWidth="1" min="7" max="7" width="15.71"/>
    <col customWidth="1" min="8" max="8" width="12.0"/>
    <col customWidth="1" min="9" max="9" width="9.57"/>
    <col customWidth="1" min="10" max="10" width="10.57"/>
    <col customWidth="1" min="11" max="11" width="13.29"/>
    <col customWidth="1" min="12" max="12" width="6.71"/>
    <col customWidth="1" hidden="1" min="13" max="13" width="6.43" outlineLevel="1"/>
    <col customWidth="1" hidden="1" min="14" max="14" width="4.57" outlineLevel="1"/>
    <col customWidth="1" hidden="1" min="15" max="15" width="5.86" outlineLevel="1"/>
    <col customWidth="1" hidden="1" min="16" max="17" width="4.57" outlineLevel="1"/>
    <col customWidth="1" hidden="1" min="18" max="18" width="5.0" outlineLevel="1"/>
    <col customWidth="1" hidden="1" min="19" max="20" width="5.86" outlineLevel="1"/>
    <col customWidth="1" hidden="1" min="21" max="21" width="4.57" outlineLevel="1"/>
    <col customWidth="1" hidden="1" min="22" max="23" width="5.86" outlineLevel="1"/>
    <col customWidth="1" hidden="1" min="24" max="24" width="5.71" outlineLevel="1"/>
    <col customWidth="1" hidden="1" min="25" max="27" width="4.57" outlineLevel="1"/>
    <col customWidth="1" hidden="1" min="28" max="29" width="5.86" outlineLevel="1"/>
    <col customWidth="1" hidden="1" min="30" max="30" width="4.57" outlineLevel="1"/>
    <col customWidth="1" hidden="1" min="31" max="31" width="5.86" outlineLevel="1"/>
    <col customWidth="1" hidden="1" min="32" max="35" width="4.57" outlineLevel="1"/>
    <col customWidth="1" hidden="1" min="36" max="39" width="5.86" outlineLevel="1"/>
    <col customWidth="1" hidden="1" min="40" max="40" width="4.57" outlineLevel="1"/>
    <col customWidth="1" hidden="1" min="41" max="41" width="5.86" outlineLevel="1"/>
    <col customWidth="1" hidden="1" min="42" max="42" width="4.57" outlineLevel="1"/>
    <col customWidth="1" hidden="1" min="43" max="43" width="5.0" outlineLevel="1"/>
    <col customWidth="1" hidden="1" min="44" max="44" width="4.57" outlineLevel="1"/>
    <col customWidth="1" hidden="1" min="45" max="46" width="9.14" outlineLevel="1"/>
  </cols>
  <sheetData>
    <row r="1">
      <c r="A1" s="1" t="s">
        <v>20</v>
      </c>
      <c r="B1" s="1" t="s">
        <v>1</v>
      </c>
      <c r="C1" s="1" t="s">
        <v>8</v>
      </c>
      <c r="D1" s="3" t="s">
        <v>3</v>
      </c>
      <c r="E1" s="1" t="s">
        <v>21</v>
      </c>
      <c r="F1" s="1" t="s">
        <v>22</v>
      </c>
      <c r="G1" s="26" t="s">
        <v>23</v>
      </c>
      <c r="H1" s="26" t="s">
        <v>24</v>
      </c>
      <c r="I1" s="1" t="s">
        <v>10</v>
      </c>
      <c r="J1" s="1" t="s">
        <v>25</v>
      </c>
      <c r="K1" s="1" t="s">
        <v>6</v>
      </c>
      <c r="L1" s="1" t="s">
        <v>26</v>
      </c>
      <c r="M1" s="5">
        <f>S_CurrentYear</f>
        <v>2019</v>
      </c>
      <c r="N1" s="13">
        <f t="shared" ref="N1:AR1" si="1">M1+1</f>
        <v>2020</v>
      </c>
      <c r="O1" s="13">
        <f t="shared" si="1"/>
        <v>2021</v>
      </c>
      <c r="P1" s="13">
        <f t="shared" si="1"/>
        <v>2022</v>
      </c>
      <c r="Q1" s="13">
        <f t="shared" si="1"/>
        <v>2023</v>
      </c>
      <c r="R1" s="13">
        <f t="shared" si="1"/>
        <v>2024</v>
      </c>
      <c r="S1" s="13">
        <f t="shared" si="1"/>
        <v>2025</v>
      </c>
      <c r="T1" s="13">
        <f t="shared" si="1"/>
        <v>2026</v>
      </c>
      <c r="U1" s="13">
        <f t="shared" si="1"/>
        <v>2027</v>
      </c>
      <c r="V1" s="13">
        <f t="shared" si="1"/>
        <v>2028</v>
      </c>
      <c r="W1" s="13">
        <f t="shared" si="1"/>
        <v>2029</v>
      </c>
      <c r="X1" s="13">
        <f t="shared" si="1"/>
        <v>2030</v>
      </c>
      <c r="Y1" s="13">
        <f t="shared" si="1"/>
        <v>2031</v>
      </c>
      <c r="Z1" s="13">
        <f t="shared" si="1"/>
        <v>2032</v>
      </c>
      <c r="AA1" s="13">
        <f t="shared" si="1"/>
        <v>2033</v>
      </c>
      <c r="AB1" s="13">
        <f t="shared" si="1"/>
        <v>2034</v>
      </c>
      <c r="AC1" s="13">
        <f t="shared" si="1"/>
        <v>2035</v>
      </c>
      <c r="AD1" s="13">
        <f t="shared" si="1"/>
        <v>2036</v>
      </c>
      <c r="AE1" s="13">
        <f t="shared" si="1"/>
        <v>2037</v>
      </c>
      <c r="AF1" s="13">
        <f t="shared" si="1"/>
        <v>2038</v>
      </c>
      <c r="AG1" s="13">
        <f t="shared" si="1"/>
        <v>2039</v>
      </c>
      <c r="AH1" s="13">
        <f t="shared" si="1"/>
        <v>2040</v>
      </c>
      <c r="AI1" s="13">
        <f t="shared" si="1"/>
        <v>2041</v>
      </c>
      <c r="AJ1" s="13">
        <f t="shared" si="1"/>
        <v>2042</v>
      </c>
      <c r="AK1" s="13">
        <f t="shared" si="1"/>
        <v>2043</v>
      </c>
      <c r="AL1" s="13">
        <f t="shared" si="1"/>
        <v>2044</v>
      </c>
      <c r="AM1" s="13">
        <f t="shared" si="1"/>
        <v>2045</v>
      </c>
      <c r="AN1" s="13">
        <f t="shared" si="1"/>
        <v>2046</v>
      </c>
      <c r="AO1" s="13">
        <f t="shared" si="1"/>
        <v>2047</v>
      </c>
      <c r="AP1" s="13">
        <f t="shared" si="1"/>
        <v>2048</v>
      </c>
      <c r="AQ1" s="13">
        <f t="shared" si="1"/>
        <v>2049</v>
      </c>
      <c r="AR1" s="13">
        <f t="shared" si="1"/>
        <v>2050</v>
      </c>
      <c r="AS1" s="15" t="s">
        <v>12</v>
      </c>
      <c r="AT1" s="15" t="s">
        <v>9</v>
      </c>
    </row>
    <row r="2">
      <c r="A2" s="31" t="s">
        <v>27</v>
      </c>
      <c r="B2" s="18" t="s">
        <v>28</v>
      </c>
      <c r="C2" s="32">
        <v>1.0</v>
      </c>
      <c r="D2" s="33" t="s">
        <v>29</v>
      </c>
      <c r="E2" s="34">
        <v>24000.0</v>
      </c>
      <c r="F2" s="35">
        <v>1.0</v>
      </c>
      <c r="G2" s="36">
        <v>15.0</v>
      </c>
      <c r="H2" s="36">
        <v>7.0</v>
      </c>
      <c r="I2" s="37">
        <v>1.0</v>
      </c>
      <c r="J2" s="38">
        <v>0.0</v>
      </c>
      <c r="K2" s="39">
        <f>CE_Share*CE_ItemCount*CE_ItemUnitCost</f>
        <v>24000</v>
      </c>
      <c r="L2" s="40">
        <f t="array" ref="L2">S_CurrentYear+MATCH(TRUE,INDEX($M2:$AQ2&lt;&gt;"",0),0)-1</f>
        <v>2026</v>
      </c>
      <c r="M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2" s="41">
        <f>IF(AND((MOD(CE_years-S_CurrentYear-CE_RemainingLife,CE_MaxUsefulLife)&lt;CE_PhasePeriod),CE_years-S_CurrentYear&gt;=CE_RemainingLife),ROUND((CE_CurrentCost/CE_PhasePeriod)*(1+CE_ItemInflation)^(CE_years-S_CurrentYear),0),"")</f>
        <v>24000</v>
      </c>
      <c r="U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2" s="41">
        <f>IF(AND((MOD(CE_years-S_CurrentYear-CE_RemainingLife,CE_MaxUsefulLife)&lt;CE_PhasePeriod),CE_years-S_CurrentYear&gt;=CE_RemainingLife),ROUND((CE_CurrentCost/CE_PhasePeriod)*(1+CE_ItemInflation)^(CE_years-S_CurrentYear),0),"")</f>
        <v>24000</v>
      </c>
      <c r="AJ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2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2" s="49">
        <f t="shared" ref="AS2:AS11" si="2">SUM(M2:AQ2)</f>
        <v>48000</v>
      </c>
      <c r="AT2" s="45">
        <v>1.0</v>
      </c>
    </row>
    <row r="3">
      <c r="A3" s="31" t="s">
        <v>27</v>
      </c>
      <c r="B3" s="18" t="s">
        <v>34</v>
      </c>
      <c r="C3" s="50">
        <v>1.0</v>
      </c>
      <c r="D3" s="33" t="s">
        <v>29</v>
      </c>
      <c r="E3" s="34">
        <v>20000.0</v>
      </c>
      <c r="F3" s="33">
        <v>2.0</v>
      </c>
      <c r="G3" s="36">
        <v>15.0</v>
      </c>
      <c r="H3" s="51">
        <v>6.0</v>
      </c>
      <c r="I3" s="37">
        <v>1.0</v>
      </c>
      <c r="J3" s="38">
        <v>0.0</v>
      </c>
      <c r="K3" s="39">
        <f>CE_Share*CE_ItemCount*CE_ItemUnitCost</f>
        <v>20000</v>
      </c>
      <c r="L3" s="40">
        <f t="array" ref="L3">S_CurrentYear+MATCH(TRUE,INDEX($M3:$AQ3&lt;&gt;"",0),0)-1</f>
        <v>2025</v>
      </c>
      <c r="M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3" s="41">
        <f>IF(AND((MOD(CE_years-S_CurrentYear-CE_RemainingLife,CE_MaxUsefulLife)&lt;CE_PhasePeriod),CE_years-S_CurrentYear&gt;=CE_RemainingLife),ROUND((CE_CurrentCost/CE_PhasePeriod)*(1+CE_ItemInflation)^(CE_years-S_CurrentYear),0),"")</f>
        <v>10000</v>
      </c>
      <c r="T3" s="41">
        <f>IF(AND((MOD(CE_years-S_CurrentYear-CE_RemainingLife,CE_MaxUsefulLife)&lt;CE_PhasePeriod),CE_years-S_CurrentYear&gt;=CE_RemainingLife),ROUND((CE_CurrentCost/CE_PhasePeriod)*(1+CE_ItemInflation)^(CE_years-S_CurrentYear),0),"")</f>
        <v>10000</v>
      </c>
      <c r="U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3" s="41">
        <f>IF(AND((MOD(CE_years-S_CurrentYear-CE_RemainingLife,CE_MaxUsefulLife)&lt;CE_PhasePeriod),CE_years-S_CurrentYear&gt;=CE_RemainingLife),ROUND((CE_CurrentCost/CE_PhasePeriod)*(1+CE_ItemInflation)^(CE_years-S_CurrentYear),0),"")</f>
        <v>10000</v>
      </c>
      <c r="AI3" s="41">
        <f>IF(AND((MOD(CE_years-S_CurrentYear-CE_RemainingLife,CE_MaxUsefulLife)&lt;CE_PhasePeriod),CE_years-S_CurrentYear&gt;=CE_RemainingLife),ROUND((CE_CurrentCost/CE_PhasePeriod)*(1+CE_ItemInflation)^(CE_years-S_CurrentYear),0),"")</f>
        <v>10000</v>
      </c>
      <c r="AJ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3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3" s="49">
        <f t="shared" si="2"/>
        <v>40000</v>
      </c>
      <c r="AT3" s="45">
        <v>1.0</v>
      </c>
    </row>
    <row r="4">
      <c r="A4" s="31" t="s">
        <v>27</v>
      </c>
      <c r="B4" s="31" t="s">
        <v>40</v>
      </c>
      <c r="C4" s="32">
        <v>4.0</v>
      </c>
      <c r="D4" s="35" t="s">
        <v>41</v>
      </c>
      <c r="E4" s="52">
        <v>25000.0</v>
      </c>
      <c r="F4" s="35">
        <v>1.0</v>
      </c>
      <c r="G4" s="36">
        <v>10.0</v>
      </c>
      <c r="H4" s="53">
        <v>3.0</v>
      </c>
      <c r="I4" s="37">
        <v>1.0</v>
      </c>
      <c r="J4" s="38">
        <v>0.0</v>
      </c>
      <c r="K4" s="39">
        <f>CE_Share*CE_ItemCount*CE_ItemUnitCost</f>
        <v>100000</v>
      </c>
      <c r="L4" s="40">
        <f t="array" ref="L4">S_CurrentYear+MATCH(TRUE,INDEX($M4:$AQ4&lt;&gt;"",0),0)-1</f>
        <v>2022</v>
      </c>
      <c r="M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4" s="41">
        <f>IF(AND((MOD(CE_years-S_CurrentYear-CE_RemainingLife,CE_MaxUsefulLife)&lt;CE_PhasePeriod),CE_years-S_CurrentYear&gt;=CE_RemainingLife),ROUND((CE_CurrentCost/CE_PhasePeriod)*(1+CE_ItemInflation)^(CE_years-S_CurrentYear),0),"")</f>
        <v>100000</v>
      </c>
      <c r="Q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4" s="41">
        <f>IF(AND((MOD(CE_years-S_CurrentYear-CE_RemainingLife,CE_MaxUsefulLife)&lt;CE_PhasePeriod),CE_years-S_CurrentYear&gt;=CE_RemainingLife),ROUND((CE_CurrentCost/CE_PhasePeriod)*(1+CE_ItemInflation)^(CE_years-S_CurrentYear),0),"")</f>
        <v>100000</v>
      </c>
      <c r="AA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4" s="41">
        <f>IF(AND((MOD(CE_years-S_CurrentYear-CE_RemainingLife,CE_MaxUsefulLife)&lt;CE_PhasePeriod),CE_years-S_CurrentYear&gt;=CE_RemainingLife),ROUND((CE_CurrentCost/CE_PhasePeriod)*(1+CE_ItemInflation)^(CE_years-S_CurrentYear),0),"")</f>
        <v>100000</v>
      </c>
      <c r="AK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4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4" s="49">
        <f t="shared" si="2"/>
        <v>300000</v>
      </c>
      <c r="AT4" s="45">
        <v>1.0</v>
      </c>
    </row>
    <row r="5">
      <c r="A5" s="18" t="s">
        <v>44</v>
      </c>
      <c r="B5" s="18" t="s">
        <v>45</v>
      </c>
      <c r="C5" s="32">
        <v>90.0</v>
      </c>
      <c r="D5" s="33" t="s">
        <v>29</v>
      </c>
      <c r="E5" s="34">
        <v>400.0</v>
      </c>
      <c r="F5" s="33">
        <v>10.0</v>
      </c>
      <c r="G5" s="36">
        <v>50.0</v>
      </c>
      <c r="H5" s="53">
        <v>2.0</v>
      </c>
      <c r="I5" s="37">
        <v>1.0</v>
      </c>
      <c r="J5" s="38">
        <v>0.0</v>
      </c>
      <c r="K5" s="39">
        <f>CE_Share*CE_ItemCount*CE_ItemUnitCost</f>
        <v>36000</v>
      </c>
      <c r="L5" s="40">
        <f t="array" ref="L5">S_CurrentYear+MATCH(TRUE,INDEX($M5:$AQ5&lt;&gt;"",0),0)-1</f>
        <v>2021</v>
      </c>
      <c r="M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P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Q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R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S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T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U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V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W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X5" s="41">
        <f>IF(AND((MOD(CE_years-S_CurrentYear-CE_RemainingLife,CE_MaxUsefulLife)&lt;CE_PhasePeriod),CE_years-S_CurrentYear&gt;=CE_RemainingLife),ROUND((CE_CurrentCost/CE_PhasePeriod)*(1+CE_ItemInflation)^(CE_years-S_CurrentYear),0),"")</f>
        <v>3600</v>
      </c>
      <c r="Y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5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5" s="49">
        <f t="shared" si="2"/>
        <v>36000</v>
      </c>
      <c r="AT5" s="45">
        <v>1.0</v>
      </c>
    </row>
    <row r="6">
      <c r="A6" s="18" t="s">
        <v>44</v>
      </c>
      <c r="B6" s="18" t="s">
        <v>52</v>
      </c>
      <c r="C6" s="32">
        <v>6.0</v>
      </c>
      <c r="D6" s="33" t="s">
        <v>53</v>
      </c>
      <c r="E6" s="34">
        <v>250000.0</v>
      </c>
      <c r="F6" s="33">
        <v>4.0</v>
      </c>
      <c r="G6" s="58">
        <v>45.0</v>
      </c>
      <c r="H6" s="51">
        <v>10.0</v>
      </c>
      <c r="I6" s="37">
        <v>1.0</v>
      </c>
      <c r="J6" s="38">
        <v>0.0</v>
      </c>
      <c r="K6" s="39">
        <f>CE_Share*CE_ItemCount*CE_ItemUnitCost</f>
        <v>1500000</v>
      </c>
      <c r="L6" s="40">
        <f t="array" ref="L6">S_CurrentYear+MATCH(TRUE,INDEX($M6:$AQ6&lt;&gt;"",0),0)-1</f>
        <v>2029</v>
      </c>
      <c r="M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6" s="41">
        <f>IF(AND((MOD(CE_years-S_CurrentYear-CE_RemainingLife,CE_MaxUsefulLife)&lt;CE_PhasePeriod),CE_years-S_CurrentYear&gt;=CE_RemainingLife),ROUND((CE_CurrentCost/CE_PhasePeriod)*(1+CE_ItemInflation)^(CE_years-S_CurrentYear),0),"")</f>
        <v>375000</v>
      </c>
      <c r="X6" s="41">
        <f>IF(AND((MOD(CE_years-S_CurrentYear-CE_RemainingLife,CE_MaxUsefulLife)&lt;CE_PhasePeriod),CE_years-S_CurrentYear&gt;=CE_RemainingLife),ROUND((CE_CurrentCost/CE_PhasePeriod)*(1+CE_ItemInflation)^(CE_years-S_CurrentYear),0),"")</f>
        <v>375000</v>
      </c>
      <c r="Y6" s="41">
        <f>IF(AND((MOD(CE_years-S_CurrentYear-CE_RemainingLife,CE_MaxUsefulLife)&lt;CE_PhasePeriod),CE_years-S_CurrentYear&gt;=CE_RemainingLife),ROUND((CE_CurrentCost/CE_PhasePeriod)*(1+CE_ItemInflation)^(CE_years-S_CurrentYear),0),"")</f>
        <v>375000</v>
      </c>
      <c r="Z6" s="41">
        <f>IF(AND((MOD(CE_years-S_CurrentYear-CE_RemainingLife,CE_MaxUsefulLife)&lt;CE_PhasePeriod),CE_years-S_CurrentYear&gt;=CE_RemainingLife),ROUND((CE_CurrentCost/CE_PhasePeriod)*(1+CE_ItemInflation)^(CE_years-S_CurrentYear),0),"")</f>
        <v>375000</v>
      </c>
      <c r="AA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6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6" s="49">
        <f t="shared" si="2"/>
        <v>1500000</v>
      </c>
      <c r="AT6" s="45">
        <v>1.0</v>
      </c>
    </row>
    <row r="7">
      <c r="A7" s="18" t="s">
        <v>44</v>
      </c>
      <c r="B7" s="18" t="s">
        <v>62</v>
      </c>
      <c r="C7" s="32">
        <v>12.0</v>
      </c>
      <c r="D7" s="33" t="s">
        <v>29</v>
      </c>
      <c r="E7" s="34">
        <v>8000.0</v>
      </c>
      <c r="F7" s="33">
        <v>2.0</v>
      </c>
      <c r="G7" s="58">
        <v>25.0</v>
      </c>
      <c r="H7" s="51">
        <v>5.0</v>
      </c>
      <c r="I7" s="37">
        <v>1.0</v>
      </c>
      <c r="J7" s="38">
        <v>0.0</v>
      </c>
      <c r="K7" s="39">
        <f>CE_Share*CE_ItemCount*CE_ItemUnitCost</f>
        <v>96000</v>
      </c>
      <c r="L7" s="40">
        <f t="array" ref="L7">S_CurrentYear+MATCH(TRUE,INDEX($M7:$AQ7&lt;&gt;"",0),0)-1</f>
        <v>2024</v>
      </c>
      <c r="M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7" s="41">
        <f>IF(AND((MOD(CE_years-S_CurrentYear-CE_RemainingLife,CE_MaxUsefulLife)&lt;CE_PhasePeriod),CE_years-S_CurrentYear&gt;=CE_RemainingLife),ROUND((CE_CurrentCost/CE_PhasePeriod)*(1+CE_ItemInflation)^(CE_years-S_CurrentYear),0),"")</f>
        <v>48000</v>
      </c>
      <c r="S7" s="41">
        <f>IF(AND((MOD(CE_years-S_CurrentYear-CE_RemainingLife,CE_MaxUsefulLife)&lt;CE_PhasePeriod),CE_years-S_CurrentYear&gt;=CE_RemainingLife),ROUND((CE_CurrentCost/CE_PhasePeriod)*(1+CE_ItemInflation)^(CE_years-S_CurrentYear),0),"")</f>
        <v>48000</v>
      </c>
      <c r="T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7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7" s="41">
        <f>IF(AND((MOD(CE_years-S_CurrentYear-CE_RemainingLife,CE_MaxUsefulLife)&lt;CE_PhasePeriod),CE_years-S_CurrentYear&gt;=CE_RemainingLife),ROUND((CE_CurrentCost/CE_PhasePeriod)*(1+CE_ItemInflation)^(CE_years-S_CurrentYear),0),"")</f>
        <v>48000</v>
      </c>
      <c r="AR7" s="41">
        <f>IF(AND((MOD(CE_years-S_CurrentYear-CE_RemainingLife,CE_MaxUsefulLife)&lt;CE_PhasePeriod),CE_years-S_CurrentYear&gt;=CE_RemainingLife),ROUND((CE_CurrentCost/CE_PhasePeriod)*(1+CE_ItemInflation)^(CE_years-S_CurrentYear),0),"")</f>
        <v>48000</v>
      </c>
      <c r="AS7" s="49">
        <f t="shared" si="2"/>
        <v>144000</v>
      </c>
      <c r="AT7" s="45">
        <v>1.0</v>
      </c>
    </row>
    <row r="8">
      <c r="A8" s="18" t="s">
        <v>63</v>
      </c>
      <c r="B8" s="31" t="s">
        <v>64</v>
      </c>
      <c r="C8" s="50">
        <v>6700.0</v>
      </c>
      <c r="D8" s="35" t="s">
        <v>65</v>
      </c>
      <c r="E8" s="34">
        <v>10.0</v>
      </c>
      <c r="F8" s="35">
        <v>1.0</v>
      </c>
      <c r="G8" s="36">
        <v>15.0</v>
      </c>
      <c r="H8" s="51">
        <v>2.0</v>
      </c>
      <c r="I8" s="61">
        <v>0.5</v>
      </c>
      <c r="J8" s="38">
        <v>0.0</v>
      </c>
      <c r="K8" s="39">
        <f>CE_Share*CE_ItemCount*CE_ItemUnitCost</f>
        <v>33500</v>
      </c>
      <c r="L8" s="40">
        <f t="array" ref="L8">S_CurrentYear+MATCH(TRUE,INDEX($M8:$AQ8&lt;&gt;"",0),0)-1</f>
        <v>2021</v>
      </c>
      <c r="M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8" s="41">
        <f>IF(AND((MOD(CE_years-S_CurrentYear-CE_RemainingLife,CE_MaxUsefulLife)&lt;CE_PhasePeriod),CE_years-S_CurrentYear&gt;=CE_RemainingLife),ROUND((CE_CurrentCost/CE_PhasePeriod)*(1+CE_ItemInflation)^(CE_years-S_CurrentYear),0),"")</f>
        <v>33500</v>
      </c>
      <c r="P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8" s="41">
        <f>IF(AND((MOD(CE_years-S_CurrentYear-CE_RemainingLife,CE_MaxUsefulLife)&lt;CE_PhasePeriod),CE_years-S_CurrentYear&gt;=CE_RemainingLife),ROUND((CE_CurrentCost/CE_PhasePeriod)*(1+CE_ItemInflation)^(CE_years-S_CurrentYear),0),"")</f>
        <v>33500</v>
      </c>
      <c r="AE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8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8" s="49">
        <f t="shared" si="2"/>
        <v>67000</v>
      </c>
      <c r="AT8" s="45">
        <v>1.0</v>
      </c>
    </row>
    <row r="9">
      <c r="A9" s="18" t="s">
        <v>63</v>
      </c>
      <c r="B9" s="31" t="s">
        <v>66</v>
      </c>
      <c r="C9" s="32">
        <v>1.0</v>
      </c>
      <c r="D9" s="33" t="s">
        <v>41</v>
      </c>
      <c r="E9" s="34">
        <v>24000.0</v>
      </c>
      <c r="F9" s="35">
        <v>1.0</v>
      </c>
      <c r="G9" s="36">
        <v>15.0</v>
      </c>
      <c r="H9" s="36">
        <v>4.0</v>
      </c>
      <c r="I9" s="61">
        <v>1.0</v>
      </c>
      <c r="J9" s="38">
        <v>0.0</v>
      </c>
      <c r="K9" s="39">
        <f>CE_Share*CE_ItemCount*CE_ItemUnitCost</f>
        <v>24000</v>
      </c>
      <c r="L9" s="40">
        <f t="array" ref="L9">S_CurrentYear+MATCH(TRUE,INDEX($M9:$AQ9&lt;&gt;"",0),0)-1</f>
        <v>2023</v>
      </c>
      <c r="M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9" s="41">
        <f>IF(AND((MOD(CE_years-S_CurrentYear-CE_RemainingLife,CE_MaxUsefulLife)&lt;CE_PhasePeriod),CE_years-S_CurrentYear&gt;=CE_RemainingLife),ROUND((CE_CurrentCost/CE_PhasePeriod)*(1+CE_ItemInflation)^(CE_years-S_CurrentYear),0),"")</f>
        <v>24000</v>
      </c>
      <c r="R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9" s="41">
        <f>IF(AND((MOD(CE_years-S_CurrentYear-CE_RemainingLife,CE_MaxUsefulLife)&lt;CE_PhasePeriod),CE_years-S_CurrentYear&gt;=CE_RemainingLife),ROUND((CE_CurrentCost/CE_PhasePeriod)*(1+CE_ItemInflation)^(CE_years-S_CurrentYear),0),"")</f>
        <v>24000</v>
      </c>
      <c r="AG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9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9" s="49">
        <f t="shared" si="2"/>
        <v>48000</v>
      </c>
      <c r="AT9" s="45">
        <v>1.0</v>
      </c>
    </row>
    <row r="10">
      <c r="A10" s="18" t="s">
        <v>67</v>
      </c>
      <c r="B10" s="18" t="s">
        <v>68</v>
      </c>
      <c r="C10" s="32">
        <v>12.0</v>
      </c>
      <c r="D10" s="35" t="s">
        <v>41</v>
      </c>
      <c r="E10" s="34">
        <v>1000.0</v>
      </c>
      <c r="F10" s="33">
        <v>2.0</v>
      </c>
      <c r="G10" s="36">
        <v>8.0</v>
      </c>
      <c r="H10" s="53">
        <v>3.0</v>
      </c>
      <c r="I10" s="37">
        <v>1.0</v>
      </c>
      <c r="J10" s="38">
        <v>0.0</v>
      </c>
      <c r="K10" s="39">
        <f>CE_Share*CE_ItemCount*CE_ItemUnitCost</f>
        <v>12000</v>
      </c>
      <c r="L10" s="40">
        <f t="array" ref="L10">S_CurrentYear+MATCH(TRUE,INDEX($M10:$AQ10&lt;&gt;"",0),0)-1</f>
        <v>2022</v>
      </c>
      <c r="M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Q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R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S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Y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Z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AG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AH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M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AO10" s="41">
        <f>IF(AND((MOD(CE_years-S_CurrentYear-CE_RemainingLife,CE_MaxUsefulLife)&lt;CE_PhasePeriod),CE_years-S_CurrentYear&gt;=CE_RemainingLife),ROUND((CE_CurrentCost/CE_PhasePeriod)*(1+CE_ItemInflation)^(CE_years-S_CurrentYear),0),"")</f>
        <v>6000</v>
      </c>
      <c r="AP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10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10" s="49">
        <f t="shared" si="2"/>
        <v>48000</v>
      </c>
      <c r="AT10" s="45">
        <v>1.0</v>
      </c>
    </row>
    <row r="11">
      <c r="A11" s="18" t="s">
        <v>67</v>
      </c>
      <c r="B11" s="18" t="s">
        <v>69</v>
      </c>
      <c r="C11" s="32">
        <v>1.0</v>
      </c>
      <c r="D11" s="33" t="s">
        <v>29</v>
      </c>
      <c r="E11" s="34">
        <v>550000.0</v>
      </c>
      <c r="F11" s="35">
        <v>1.0</v>
      </c>
      <c r="G11" s="36">
        <v>20.0</v>
      </c>
      <c r="H11" s="53">
        <v>5.0</v>
      </c>
      <c r="I11" s="37">
        <v>1.0</v>
      </c>
      <c r="J11" s="38">
        <v>0.0</v>
      </c>
      <c r="K11" s="39">
        <f>CE_Share*CE_ItemCount*CE_ItemUnitCost</f>
        <v>550000</v>
      </c>
      <c r="L11" s="40">
        <f t="array" ref="L11">S_CurrentYear+MATCH(TRUE,INDEX($M11:$AQ11&lt;&gt;"",0),0)-1</f>
        <v>2024</v>
      </c>
      <c r="M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N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O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P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Q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R11" s="41">
        <f>IF(AND((MOD(CE_years-S_CurrentYear-CE_RemainingLife,CE_MaxUsefulLife)&lt;CE_PhasePeriod),CE_years-S_CurrentYear&gt;=CE_RemainingLife),ROUND((CE_CurrentCost/CE_PhasePeriod)*(1+CE_ItemInflation)^(CE_years-S_CurrentYear),0),"")</f>
        <v>550000</v>
      </c>
      <c r="S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T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U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V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W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X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Y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Z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A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B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C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D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E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F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G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H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I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J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K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L11" s="41">
        <f>IF(AND((MOD(CE_years-S_CurrentYear-CE_RemainingLife,CE_MaxUsefulLife)&lt;CE_PhasePeriod),CE_years-S_CurrentYear&gt;=CE_RemainingLife),ROUND((CE_CurrentCost/CE_PhasePeriod)*(1+CE_ItemInflation)^(CE_years-S_CurrentYear),0),"")</f>
        <v>550000</v>
      </c>
      <c r="AM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N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O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P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Q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R11" s="41" t="str">
        <f>IF(AND((MOD(CE_years-S_CurrentYear-CE_RemainingLife,CE_MaxUsefulLife)&lt;CE_PhasePeriod),CE_years-S_CurrentYear&gt;=CE_RemainingLife),ROUND((CE_CurrentCost/CE_PhasePeriod)*(1+CE_ItemInflation)^(CE_years-S_CurrentYear),0),"")</f>
        <v/>
      </c>
      <c r="AS11" s="49">
        <f t="shared" si="2"/>
        <v>1100000</v>
      </c>
      <c r="AT11" s="45">
        <v>1.0</v>
      </c>
    </row>
  </sheetData>
  <conditionalFormatting sqref="M2:AR11">
    <cfRule type="cellIs" dxfId="0" priority="1" operator="equal">
      <formula>"TRUE"</formula>
    </cfRule>
  </conditionalFormatting>
  <dataValidations>
    <dataValidation type="decimal" allowBlank="1" showDropDown="1" showInputMessage="1" showErrorMessage="1" prompt="Large items may be completed over a number of sequential years, Enter a number between 1 and 20" sqref="F2:F11">
      <formula1>1.0</formula1>
      <formula2>20.0</formula2>
    </dataValidation>
    <dataValidation type="decimal" allowBlank="1" showDropDown="1" showInputMessage="1" showErrorMessage="1" prompt="Enter an expected life of the item in years 1 and 100" sqref="G2:G11">
      <formula1>1.0</formula1>
      <formula2>100.0</formula2>
    </dataValidation>
    <dataValidation type="decimal" allowBlank="1" showDropDown="1" showInputMessage="1" showErrorMessage="1" prompt="What is the expected number of years before replacement, Enter a number between 0 and 50" sqref="H2:H11">
      <formula1>0.0</formula1>
      <formula2>50.0</formula2>
    </dataValidation>
  </dataValidations>
  <printOptions/>
  <pageMargins bottom="0.75" footer="0.0" header="0.0" left="0.7" right="0.7" top="0.75"/>
  <pageSetup orientation="portrait" pageOrder="overThenDown"/>
  <headerFooter>
    <oddHeader>&amp;RPage &amp;P of </oddHeader>
    <oddFooter>&amp;R&amp;A - Page 3.3 3.4</oddFooter>
  </headerFooter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14.86"/>
    <col customWidth="1" min="2" max="2" width="7.71"/>
  </cols>
  <sheetData>
    <row r="1">
      <c r="A1" s="54" t="s">
        <v>1</v>
      </c>
      <c r="B1" s="55">
        <f>S_CurrentYear</f>
        <v>2019</v>
      </c>
    </row>
    <row r="2">
      <c r="A2" s="56" t="s">
        <v>50</v>
      </c>
      <c r="B2" s="57">
        <v>200000.0</v>
      </c>
    </row>
    <row r="3">
      <c r="A3" s="22" t="s">
        <v>51</v>
      </c>
      <c r="B3" s="57">
        <v>100000.0</v>
      </c>
    </row>
  </sheetData>
  <drawing r:id="rId1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1.0"/>
    <col customWidth="1" min="2" max="2" width="7.86"/>
  </cols>
  <sheetData>
    <row r="1">
      <c r="A1" s="59" t="s">
        <v>54</v>
      </c>
      <c r="B1" s="59" t="s">
        <v>55</v>
      </c>
    </row>
    <row r="2">
      <c r="A2" s="16" t="s">
        <v>56</v>
      </c>
      <c r="B2" s="16">
        <v>365.0</v>
      </c>
    </row>
    <row r="3">
      <c r="A3" s="16" t="s">
        <v>57</v>
      </c>
      <c r="B3" s="16">
        <v>250.0</v>
      </c>
    </row>
    <row r="4">
      <c r="A4" s="16" t="s">
        <v>58</v>
      </c>
      <c r="B4" s="16">
        <v>52.0</v>
      </c>
    </row>
    <row r="5">
      <c r="A5" s="16" t="s">
        <v>49</v>
      </c>
      <c r="B5" s="16">
        <v>26.0</v>
      </c>
    </row>
    <row r="6">
      <c r="A6" s="16" t="s">
        <v>59</v>
      </c>
      <c r="B6" s="16">
        <v>24.0</v>
      </c>
    </row>
    <row r="7">
      <c r="A7" s="16" t="s">
        <v>18</v>
      </c>
      <c r="B7" s="16">
        <v>12.0</v>
      </c>
    </row>
    <row r="8">
      <c r="A8" s="16" t="s">
        <v>47</v>
      </c>
      <c r="B8" s="16">
        <v>4.0</v>
      </c>
    </row>
    <row r="9">
      <c r="A9" s="16" t="s">
        <v>60</v>
      </c>
      <c r="B9" s="16">
        <v>2.0</v>
      </c>
    </row>
    <row r="10">
      <c r="A10" s="16" t="s">
        <v>19</v>
      </c>
      <c r="B10" s="16">
        <v>1.0</v>
      </c>
    </row>
    <row r="11">
      <c r="A11" s="16"/>
      <c r="B11" s="16"/>
    </row>
  </sheetData>
  <drawing r:id="rId1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7" t="s">
        <v>61</v>
      </c>
    </row>
    <row r="2">
      <c r="A2" s="60" t="str">
        <f t="array" ref="A2">TRANSPOSE(#REF!)</f>
        <v>#REF!</v>
      </c>
    </row>
  </sheetData>
  <drawing r:id="rId1"/>
</worksheet>
</file>